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7480" windowHeight="3910"/>
  </bookViews>
  <sheets>
    <sheet name="PLAN" sheetId="1" r:id="rId1"/>
    <sheet name="VM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F34" i="2" l="1"/>
  <c r="E34" i="2"/>
  <c r="D34" i="2"/>
  <c r="C34" i="2"/>
  <c r="B34" i="2"/>
  <c r="K33" i="2"/>
  <c r="F33" i="2"/>
  <c r="E33" i="2"/>
  <c r="K34" i="2" s="1"/>
  <c r="D33" i="2"/>
  <c r="C33" i="2"/>
  <c r="B33" i="2"/>
  <c r="F32" i="2"/>
  <c r="E32" i="2"/>
  <c r="D32" i="2"/>
  <c r="C32" i="2"/>
  <c r="B32" i="2"/>
  <c r="F31" i="2"/>
  <c r="E31" i="2"/>
  <c r="D31" i="2"/>
  <c r="C31" i="2"/>
  <c r="B31" i="2"/>
  <c r="H30" i="2"/>
  <c r="G30" i="2"/>
  <c r="F30" i="2"/>
  <c r="E30" i="2"/>
  <c r="D30" i="2"/>
  <c r="C30" i="2"/>
  <c r="B30" i="2"/>
  <c r="K29" i="2"/>
  <c r="H29" i="2"/>
  <c r="G29" i="2"/>
  <c r="F29" i="2"/>
  <c r="E29" i="2"/>
  <c r="D29" i="2"/>
  <c r="C29" i="2"/>
  <c r="B29" i="2"/>
  <c r="K28" i="2"/>
  <c r="H28" i="2"/>
  <c r="G28" i="2"/>
  <c r="K32" i="2" s="1"/>
  <c r="F28" i="2"/>
  <c r="E28" i="2"/>
  <c r="D28" i="2"/>
  <c r="C28" i="2"/>
  <c r="B28" i="2"/>
  <c r="K27" i="2"/>
  <c r="H27" i="2"/>
  <c r="G27" i="2"/>
  <c r="F27" i="2"/>
  <c r="E27" i="2"/>
  <c r="D27" i="2"/>
  <c r="C27" i="2"/>
  <c r="B27" i="2"/>
  <c r="H26" i="2"/>
  <c r="G26" i="2"/>
  <c r="F26" i="2"/>
  <c r="E26" i="2"/>
  <c r="D26" i="2"/>
  <c r="C26" i="2"/>
  <c r="B26" i="2"/>
  <c r="H25" i="2"/>
  <c r="G25" i="2"/>
  <c r="F25" i="2"/>
  <c r="E25" i="2"/>
  <c r="D25" i="2"/>
  <c r="C25" i="2"/>
  <c r="B25" i="2"/>
  <c r="K24" i="2"/>
  <c r="H24" i="2"/>
  <c r="G24" i="2"/>
  <c r="F24" i="2"/>
  <c r="E24" i="2"/>
  <c r="D24" i="2"/>
  <c r="C24" i="2"/>
  <c r="B24" i="2"/>
  <c r="K23" i="2"/>
  <c r="H23" i="2"/>
  <c r="G23" i="2"/>
  <c r="F23" i="2"/>
  <c r="E23" i="2"/>
  <c r="D23" i="2"/>
  <c r="C23" i="2"/>
  <c r="B23" i="2"/>
  <c r="K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K9" i="2"/>
  <c r="J9" i="2"/>
  <c r="I9" i="2"/>
  <c r="H9" i="2"/>
  <c r="G9" i="2"/>
  <c r="F9" i="2"/>
  <c r="E9" i="2"/>
  <c r="D9" i="2"/>
  <c r="C9" i="2"/>
  <c r="B9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K6" i="2"/>
  <c r="J6" i="2"/>
  <c r="I6" i="2"/>
  <c r="H6" i="2"/>
  <c r="G6" i="2"/>
  <c r="F6" i="2"/>
  <c r="E6" i="2"/>
  <c r="D6" i="2"/>
  <c r="C6" i="2"/>
  <c r="B6" i="2"/>
  <c r="K5" i="2"/>
  <c r="J5" i="2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<sst xmlns="http://schemas.openxmlformats.org/spreadsheetml/2006/main" count="83" uniqueCount="66">
  <si>
    <t>Zone 1</t>
  </si>
  <si>
    <t>0-60% VMA</t>
  </si>
  <si>
    <t xml:space="preserve">Ressenti très facile (difficulté 1-2/10), possibilité de courir la bouche fermée, aucune fatigue à la fin de la sortie </t>
  </si>
  <si>
    <t>ATHLETE</t>
  </si>
  <si>
    <t>Zone 2
SV1 = limite Zone 2 / Zone 3 autour de 70-75% VMA</t>
  </si>
  <si>
    <t>60-70%VMA</t>
  </si>
  <si>
    <t>Ressenti facile (difficulté 3-4/10), respiration facile et maitrisée, pas de difficultés musculaires, footing "actif"</t>
  </si>
  <si>
    <t>VMA</t>
  </si>
  <si>
    <t>Voir feuille VMA - Mettre à jour la case G1 pour connaitre tes allures</t>
  </si>
  <si>
    <t>Zone 3
SV2 = limite Zone 3 / Zone 4 Autour de 80-85%VMA</t>
  </si>
  <si>
    <t>70-80%VMA</t>
  </si>
  <si>
    <t>Ressenti modéré (difficulté 5-6/10), respiration cadencée, légère difficulté musculaire, nécéssité de mettre du rythme</t>
  </si>
  <si>
    <t>PROCHAINES ECHEANCES CLUB</t>
  </si>
  <si>
    <t>Zone 4</t>
  </si>
  <si>
    <t>80-90% VMA</t>
  </si>
  <si>
    <t>Ressenti difficile (difficulté 7-8/10), respiration très ryhtmée, concentration sur l'effort, difficulté musculaire</t>
  </si>
  <si>
    <t>Zone 5</t>
  </si>
  <si>
    <t>90-100% VMA</t>
  </si>
  <si>
    <t>Ressenti très difficilte (difficulté 9-10/10), respiration maximale, essouflement rapide et douleurs musculaires précoces</t>
  </si>
  <si>
    <t>Zone 6</t>
  </si>
  <si>
    <t>&gt;100% VMA</t>
  </si>
  <si>
    <t>Filiaire Anaérobie, essouflement extrêmement rapide, sensation de devoir "tenir face à une douleur quasi immédiate", grande place du mental pour rester mobilisé</t>
  </si>
  <si>
    <t>LUNDI</t>
  </si>
  <si>
    <t>REPOS</t>
  </si>
  <si>
    <t>MARDI</t>
  </si>
  <si>
    <t>MERCREDI</t>
  </si>
  <si>
    <t>JEUDI</t>
  </si>
  <si>
    <t>VENDREDI</t>
  </si>
  <si>
    <t>SAMEDI</t>
  </si>
  <si>
    <t>DIMANCHE</t>
  </si>
  <si>
    <t>TABLEAU DES ALLURES SELON VMA</t>
  </si>
  <si>
    <t>DISTANCE</t>
  </si>
  <si>
    <t>ENDURANCE EN %</t>
  </si>
  <si>
    <t>RESISTANCE EN %</t>
  </si>
  <si>
    <t>VMA EN %</t>
  </si>
  <si>
    <t>EN mètres</t>
  </si>
  <si>
    <t>SEANCE DE 30"/30"</t>
  </si>
  <si>
    <t>%</t>
  </si>
  <si>
    <t>DISTANCE A</t>
  </si>
  <si>
    <t>PARCOURIR</t>
  </si>
  <si>
    <t>TEMPS PREVISIBLE SUR :</t>
  </si>
  <si>
    <t>10KM</t>
  </si>
  <si>
    <t>SEMI MARATHON</t>
  </si>
  <si>
    <t>MARATHON</t>
  </si>
  <si>
    <t>TEMPS AU KM</t>
  </si>
  <si>
    <t>Antoine Vichoge</t>
  </si>
  <si>
    <t>FOOTING
1H15</t>
  </si>
  <si>
    <t>05/02 au 11/02</t>
  </si>
  <si>
    <t>12/02 au 18/02</t>
  </si>
  <si>
    <t>VO2 Max en côte - 1H00
2 x [10 x 1']
Récup descente + 2' entre les blocs</t>
  </si>
  <si>
    <t>Prépa Sub 1H25 au semi [BLOC 2]</t>
  </si>
  <si>
    <t>19/02 au 25/02</t>
  </si>
  <si>
    <t>26/02 au 03/03</t>
  </si>
  <si>
    <t xml:space="preserve">Footing
20min Z1 +
25min Z2
</t>
  </si>
  <si>
    <t>Footing
25min Z1 +
35min Z2</t>
  </si>
  <si>
    <t xml:space="preserve">Côtes
Echauffement 30min
12x20s en côtes (ressenti 8/10) recup marche descente
Récup 5min
</t>
  </si>
  <si>
    <t>SV1
Echauffement 25min Z1 20min/10min à SV1 recup 5min
Recup 5min cool pour finir</t>
  </si>
  <si>
    <t xml:space="preserve">VMA - 1H15
30' échauffement
6 x 6'  Z4
Récup 2'
Retour au calme pour finir durée séance
</t>
  </si>
  <si>
    <t xml:space="preserve">SORTIE LONGUE
1H50
35' en Z2 Echauffement
2 x 25' allure cible semi 
Recup 8'
Retour au calme
</t>
  </si>
  <si>
    <t xml:space="preserve">VO2 Max - 1H15
30' échauffement
10 x 2'30  à Z5
Récup 2'
Retour au calme pour finir durée séance
</t>
  </si>
  <si>
    <t xml:space="preserve">VMA - 1H15
30' échauffement
5 x 8'  à Z4
Récup 2'30
Retour au calme pour finir durée séance
</t>
  </si>
  <si>
    <t xml:space="preserve">SORTIE LONGUE
2H00
35' en Z2 Echauffement
4 x 15' allure cible semi
Recup 5'
Retour au calme
</t>
  </si>
  <si>
    <t xml:space="preserve">SORTIE LONGUE
1H30
15' en Z2 Echauffement
1H allure cible semi
15' Retour au calme
</t>
  </si>
  <si>
    <t xml:space="preserve">FOOTING
1H15 </t>
  </si>
  <si>
    <t>VO2 Max en côte - 1H00
2 x [12 x 1']
Récup descente + 2' entre les blocs</t>
  </si>
  <si>
    <t>SORTIE LONGUE
1H30
Allure libre à la sensation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</si>
</sst>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h]:mm:ss;@"/>
    <numFmt numFmtId="166" formatCode="mm:ss.0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indexed="8"/>
      <name val="Calibri"/>
      <family val="2"/>
      <charset val="1"/>
    </font>
    <font>
      <b/>
      <sz val="18"/>
      <color indexed="8"/>
      <name val="Calibri"/>
      <family val="2"/>
      <charset val="1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28"/>
      <color indexed="10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11"/>
      <color indexed="16"/>
      <name val="Calibri"/>
      <family val="2"/>
      <charset val="1"/>
    </font>
    <font>
      <b/>
      <sz val="11"/>
      <color indexed="16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17"/>
      <name val="Calibri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b/>
      <sz val="11"/>
      <color indexed="8"/>
      <name val="Calibri"/>
      <family val="2"/>
      <charset val="1"/>
    </font>
    <font>
      <b/>
      <sz val="9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7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47"/>
      </patternFill>
    </fill>
    <fill>
      <patternFill patternType="solid">
        <fgColor indexed="42"/>
        <bgColor indexed="31"/>
      </patternFill>
    </fill>
    <fill>
      <patternFill patternType="solid">
        <fgColor indexed="55"/>
        <bgColor indexed="24"/>
      </patternFill>
    </fill>
    <fill>
      <patternFill patternType="solid">
        <fgColor indexed="22"/>
        <bgColor indexed="45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52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10"/>
        <bgColor indexed="16"/>
      </patternFill>
    </fill>
    <fill>
      <patternFill patternType="solid">
        <fgColor indexed="23"/>
        <bgColor indexed="1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ABA9E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12" borderId="0"/>
    <xf numFmtId="0" fontId="12" fillId="13" borderId="0"/>
  </cellStyleXfs>
  <cellXfs count="162">
    <xf numFmtId="0" fontId="0" fillId="0" borderId="0" xfId="0"/>
    <xf numFmtId="0" fontId="0" fillId="2" borderId="1" xfId="0" applyFill="1" applyBorder="1" applyAlignment="1">
      <alignment vertical="top" wrapText="1"/>
    </xf>
    <xf numFmtId="0" fontId="0" fillId="3" borderId="1" xfId="0" applyFill="1" applyBorder="1"/>
    <xf numFmtId="0" fontId="0" fillId="3" borderId="2" xfId="0" applyFill="1" applyBorder="1"/>
    <xf numFmtId="0" fontId="0" fillId="4" borderId="1" xfId="0" applyFill="1" applyBorder="1" applyAlignment="1">
      <alignment vertical="top" wrapText="1"/>
    </xf>
    <xf numFmtId="0" fontId="0" fillId="3" borderId="2" xfId="0" applyFill="1" applyBorder="1" applyAlignment="1">
      <alignment wrapText="1"/>
    </xf>
    <xf numFmtId="0" fontId="0" fillId="5" borderId="1" xfId="0" applyFill="1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vertical="top" wrapText="1"/>
    </xf>
    <xf numFmtId="0" fontId="0" fillId="7" borderId="1" xfId="0" applyFill="1" applyBorder="1"/>
    <xf numFmtId="0" fontId="0" fillId="7" borderId="1" xfId="0" applyFill="1" applyBorder="1" applyAlignment="1">
      <alignment vertical="top" wrapText="1"/>
    </xf>
    <xf numFmtId="0" fontId="0" fillId="8" borderId="1" xfId="0" applyFill="1" applyBorder="1"/>
    <xf numFmtId="0" fontId="0" fillId="8" borderId="1" xfId="0" applyFill="1" applyBorder="1" applyAlignment="1">
      <alignment vertical="top" wrapText="1"/>
    </xf>
    <xf numFmtId="0" fontId="3" fillId="10" borderId="5" xfId="0" applyFont="1" applyFill="1" applyBorder="1" applyAlignment="1">
      <alignment horizontal="left" vertical="center"/>
    </xf>
    <xf numFmtId="0" fontId="4" fillId="10" borderId="6" xfId="0" applyFont="1" applyFill="1" applyBorder="1"/>
    <xf numFmtId="0" fontId="0" fillId="10" borderId="6" xfId="0" applyFill="1" applyBorder="1"/>
    <xf numFmtId="0" fontId="5" fillId="10" borderId="6" xfId="0" applyFont="1" applyFill="1" applyBorder="1" applyAlignment="1">
      <alignment horizontal="right"/>
    </xf>
    <xf numFmtId="0" fontId="6" fillId="10" borderId="6" xfId="0" applyFont="1" applyFill="1" applyBorder="1" applyAlignment="1">
      <alignment horizontal="right"/>
    </xf>
    <xf numFmtId="164" fontId="7" fillId="11" borderId="7" xfId="0" applyNumberFormat="1" applyFont="1" applyFill="1" applyBorder="1" applyAlignment="1" applyProtection="1">
      <alignment horizontal="center" vertical="center"/>
      <protection locked="0"/>
    </xf>
    <xf numFmtId="0" fontId="0" fillId="10" borderId="8" xfId="0" applyFill="1" applyBorder="1"/>
    <xf numFmtId="0" fontId="0" fillId="11" borderId="0" xfId="0" applyFill="1" applyBorder="1"/>
    <xf numFmtId="0" fontId="0" fillId="0" borderId="0" xfId="0" applyBorder="1"/>
    <xf numFmtId="0" fontId="0" fillId="0" borderId="9" xfId="0" applyBorder="1"/>
    <xf numFmtId="0" fontId="8" fillId="0" borderId="0" xfId="0" applyFont="1" applyBorder="1"/>
    <xf numFmtId="0" fontId="0" fillId="0" borderId="0" xfId="0" applyFont="1" applyBorder="1"/>
    <xf numFmtId="0" fontId="9" fillId="11" borderId="10" xfId="0" applyFont="1" applyFill="1" applyBorder="1"/>
    <xf numFmtId="0" fontId="11" fillId="11" borderId="10" xfId="1" applyFont="1" applyFill="1" applyBorder="1" applyAlignment="1" applyProtection="1">
      <alignment horizontal="center"/>
    </xf>
    <xf numFmtId="0" fontId="13" fillId="11" borderId="10" xfId="2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right"/>
    </xf>
    <xf numFmtId="0" fontId="0" fillId="0" borderId="11" xfId="0" applyBorder="1"/>
    <xf numFmtId="0" fontId="15" fillId="0" borderId="12" xfId="0" applyFont="1" applyBorder="1" applyAlignment="1">
      <alignment horizontal="center" vertical="center"/>
    </xf>
    <xf numFmtId="0" fontId="16" fillId="14" borderId="13" xfId="0" applyFont="1" applyFill="1" applyBorder="1"/>
    <xf numFmtId="0" fontId="9" fillId="14" borderId="6" xfId="0" applyFont="1" applyFill="1" applyBorder="1"/>
    <xf numFmtId="0" fontId="16" fillId="14" borderId="14" xfId="0" applyFont="1" applyFill="1" applyBorder="1"/>
    <xf numFmtId="0" fontId="9" fillId="15" borderId="13" xfId="0" applyFont="1" applyFill="1" applyBorder="1" applyAlignment="1">
      <alignment horizontal="left" vertical="center"/>
    </xf>
    <xf numFmtId="0" fontId="0" fillId="15" borderId="14" xfId="0" applyFill="1" applyBorder="1"/>
    <xf numFmtId="0" fontId="9" fillId="16" borderId="13" xfId="0" applyFont="1" applyFill="1" applyBorder="1" applyAlignment="1">
      <alignment horizontal="left"/>
    </xf>
    <xf numFmtId="0" fontId="0" fillId="16" borderId="14" xfId="0" applyFill="1" applyBorder="1"/>
    <xf numFmtId="0" fontId="0" fillId="17" borderId="13" xfId="0" applyFill="1" applyBorder="1"/>
    <xf numFmtId="0" fontId="9" fillId="17" borderId="6" xfId="0" applyFont="1" applyFill="1" applyBorder="1" applyAlignment="1">
      <alignment horizontal="center" vertical="center"/>
    </xf>
    <xf numFmtId="0" fontId="0" fillId="17" borderId="8" xfId="0" applyFill="1" applyBorder="1"/>
    <xf numFmtId="0" fontId="15" fillId="0" borderId="15" xfId="0" applyFont="1" applyBorder="1" applyAlignment="1">
      <alignment horizontal="center" vertical="center"/>
    </xf>
    <xf numFmtId="0" fontId="14" fillId="14" borderId="16" xfId="0" applyFont="1" applyFill="1" applyBorder="1" applyAlignment="1">
      <alignment horizontal="center" vertical="center"/>
    </xf>
    <xf numFmtId="0" fontId="14" fillId="15" borderId="16" xfId="0" applyFont="1" applyFill="1" applyBorder="1" applyAlignment="1">
      <alignment horizontal="center" vertical="center"/>
    </xf>
    <xf numFmtId="0" fontId="14" fillId="16" borderId="16" xfId="0" applyFont="1" applyFill="1" applyBorder="1" applyAlignment="1">
      <alignment horizontal="center" vertical="center"/>
    </xf>
    <xf numFmtId="0" fontId="14" fillId="17" borderId="16" xfId="0" applyFont="1" applyFill="1" applyBorder="1" applyAlignment="1">
      <alignment horizontal="center" vertical="center"/>
    </xf>
    <xf numFmtId="0" fontId="14" fillId="17" borderId="17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65" fontId="0" fillId="14" borderId="19" xfId="0" applyNumberFormat="1" applyFill="1" applyBorder="1" applyAlignment="1">
      <alignment horizontal="center" vertical="center"/>
    </xf>
    <xf numFmtId="165" fontId="0" fillId="14" borderId="20" xfId="0" applyNumberFormat="1" applyFill="1" applyBorder="1" applyAlignment="1">
      <alignment horizontal="center" vertical="center"/>
    </xf>
    <xf numFmtId="165" fontId="0" fillId="15" borderId="20" xfId="0" applyNumberFormat="1" applyFill="1" applyBorder="1" applyAlignment="1">
      <alignment horizontal="center" vertical="center"/>
    </xf>
    <xf numFmtId="165" fontId="0" fillId="16" borderId="20" xfId="0" applyNumberFormat="1" applyFill="1" applyBorder="1" applyAlignment="1">
      <alignment horizontal="center" vertical="center"/>
    </xf>
    <xf numFmtId="165" fontId="0" fillId="17" borderId="20" xfId="0" applyNumberFormat="1" applyFill="1" applyBorder="1" applyAlignment="1">
      <alignment horizontal="center" vertical="center"/>
    </xf>
    <xf numFmtId="165" fontId="0" fillId="17" borderId="21" xfId="0" applyNumberFormat="1" applyFill="1" applyBorder="1" applyAlignment="1">
      <alignment horizontal="center" vertical="center"/>
    </xf>
    <xf numFmtId="165" fontId="0" fillId="17" borderId="22" xfId="0" applyNumberFormat="1" applyFill="1" applyBorder="1" applyAlignment="1">
      <alignment horizontal="center" vertical="center"/>
    </xf>
    <xf numFmtId="165" fontId="0" fillId="17" borderId="23" xfId="0" applyNumberForma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65" fontId="0" fillId="17" borderId="26" xfId="0" applyNumberFormat="1" applyFill="1" applyBorder="1" applyAlignment="1">
      <alignment horizontal="center" vertical="center"/>
    </xf>
    <xf numFmtId="1" fontId="4" fillId="0" borderId="27" xfId="0" applyNumberFormat="1" applyFont="1" applyBorder="1" applyAlignment="1">
      <alignment horizontal="left" vertical="center"/>
    </xf>
    <xf numFmtId="1" fontId="0" fillId="0" borderId="23" xfId="0" applyNumberFormat="1" applyBorder="1" applyAlignment="1">
      <alignment horizontal="center" vertical="center"/>
    </xf>
    <xf numFmtId="0" fontId="17" fillId="11" borderId="0" xfId="0" applyFont="1" applyFill="1" applyBorder="1" applyAlignment="1">
      <alignment horizontal="left"/>
    </xf>
    <xf numFmtId="1" fontId="17" fillId="11" borderId="27" xfId="0" applyNumberFormat="1" applyFont="1" applyFill="1" applyBorder="1" applyAlignment="1">
      <alignment horizontal="center" vertical="center"/>
    </xf>
    <xf numFmtId="165" fontId="0" fillId="11" borderId="23" xfId="0" applyNumberFormat="1" applyFill="1" applyBorder="1" applyAlignment="1">
      <alignment horizontal="center" vertical="center"/>
    </xf>
    <xf numFmtId="0" fontId="17" fillId="11" borderId="0" xfId="0" applyFont="1" applyFill="1" applyBorder="1" applyAlignment="1">
      <alignment horizontal="center" vertical="center"/>
    </xf>
    <xf numFmtId="0" fontId="17" fillId="11" borderId="0" xfId="0" applyFont="1" applyFill="1" applyBorder="1"/>
    <xf numFmtId="1" fontId="18" fillId="11" borderId="27" xfId="0" applyNumberFormat="1" applyFont="1" applyFill="1" applyBorder="1" applyAlignment="1">
      <alignment horizontal="center" vertical="center"/>
    </xf>
    <xf numFmtId="9" fontId="0" fillId="11" borderId="0" xfId="0" applyNumberFormat="1" applyFill="1" applyBorder="1" applyAlignment="1">
      <alignment horizontal="center" vertical="center"/>
    </xf>
    <xf numFmtId="1" fontId="0" fillId="11" borderId="0" xfId="0" applyNumberFormat="1" applyFill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0" fillId="0" borderId="27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7" fillId="18" borderId="5" xfId="0" applyFont="1" applyFill="1" applyBorder="1" applyAlignment="1">
      <alignment horizontal="left"/>
    </xf>
    <xf numFmtId="0" fontId="0" fillId="18" borderId="8" xfId="0" applyFill="1" applyBorder="1"/>
    <xf numFmtId="0" fontId="17" fillId="18" borderId="30" xfId="0" applyFont="1" applyFill="1" applyBorder="1" applyAlignment="1">
      <alignment horizontal="center" vertical="center"/>
    </xf>
    <xf numFmtId="0" fontId="19" fillId="18" borderId="31" xfId="0" applyFont="1" applyFill="1" applyBorder="1"/>
    <xf numFmtId="0" fontId="20" fillId="0" borderId="0" xfId="0" applyFont="1"/>
    <xf numFmtId="165" fontId="0" fillId="17" borderId="32" xfId="0" applyNumberFormat="1" applyFill="1" applyBorder="1" applyAlignment="1">
      <alignment horizontal="center" vertical="center"/>
    </xf>
    <xf numFmtId="0" fontId="17" fillId="18" borderId="9" xfId="0" applyFont="1" applyFill="1" applyBorder="1" applyAlignment="1">
      <alignment horizontal="center" vertical="center"/>
    </xf>
    <xf numFmtId="0" fontId="19" fillId="18" borderId="33" xfId="0" applyFont="1" applyFill="1" applyBorder="1"/>
    <xf numFmtId="165" fontId="0" fillId="16" borderId="26" xfId="0" applyNumberFormat="1" applyFill="1" applyBorder="1" applyAlignment="1">
      <alignment horizontal="center" vertical="center"/>
    </xf>
    <xf numFmtId="165" fontId="0" fillId="11" borderId="27" xfId="0" applyNumberFormat="1" applyFill="1" applyBorder="1" applyAlignment="1">
      <alignment horizontal="center" vertical="center"/>
    </xf>
    <xf numFmtId="9" fontId="0" fillId="18" borderId="34" xfId="0" applyNumberFormat="1" applyFill="1" applyBorder="1" applyAlignment="1">
      <alignment horizontal="center" vertical="center"/>
    </xf>
    <xf numFmtId="1" fontId="0" fillId="19" borderId="35" xfId="0" applyNumberFormat="1" applyFill="1" applyBorder="1" applyAlignment="1">
      <alignment horizontal="center" vertical="center"/>
    </xf>
    <xf numFmtId="9" fontId="0" fillId="18" borderId="36" xfId="0" applyNumberFormat="1" applyFill="1" applyBorder="1" applyAlignment="1">
      <alignment horizontal="center" vertical="center"/>
    </xf>
    <xf numFmtId="1" fontId="0" fillId="19" borderId="37" xfId="0" applyNumberForma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165" fontId="21" fillId="11" borderId="38" xfId="0" applyNumberFormat="1" applyFont="1" applyFill="1" applyBorder="1" applyAlignment="1">
      <alignment horizontal="left" vertical="center"/>
    </xf>
    <xf numFmtId="166" fontId="15" fillId="0" borderId="39" xfId="0" applyNumberFormat="1" applyFont="1" applyBorder="1" applyAlignment="1">
      <alignment horizontal="center" vertical="center"/>
    </xf>
    <xf numFmtId="165" fontId="9" fillId="11" borderId="40" xfId="0" applyNumberFormat="1" applyFont="1" applyFill="1" applyBorder="1" applyAlignment="1">
      <alignment horizontal="center" vertical="center"/>
    </xf>
    <xf numFmtId="165" fontId="0" fillId="11" borderId="0" xfId="0" applyNumberFormat="1" applyFill="1" applyBorder="1" applyAlignment="1">
      <alignment horizontal="center" vertical="center"/>
    </xf>
    <xf numFmtId="0" fontId="17" fillId="20" borderId="41" xfId="0" applyFont="1" applyFill="1" applyBorder="1"/>
    <xf numFmtId="165" fontId="17" fillId="20" borderId="42" xfId="0" applyNumberFormat="1" applyFont="1" applyFill="1" applyBorder="1" applyAlignment="1">
      <alignment horizontal="left" vertical="top"/>
    </xf>
    <xf numFmtId="165" fontId="9" fillId="20" borderId="43" xfId="0" applyNumberFormat="1" applyFont="1" applyFill="1" applyBorder="1" applyAlignment="1">
      <alignment horizontal="center" vertical="center"/>
    </xf>
    <xf numFmtId="165" fontId="9" fillId="20" borderId="20" xfId="0" applyNumberFormat="1" applyFont="1" applyFill="1" applyBorder="1" applyAlignment="1">
      <alignment horizontal="center" vertical="center"/>
    </xf>
    <xf numFmtId="165" fontId="17" fillId="21" borderId="44" xfId="0" applyNumberFormat="1" applyFont="1" applyFill="1" applyBorder="1" applyAlignment="1">
      <alignment horizontal="left" vertical="center"/>
    </xf>
    <xf numFmtId="0" fontId="0" fillId="21" borderId="45" xfId="0" applyFill="1" applyBorder="1" applyAlignment="1">
      <alignment horizontal="center" vertical="center"/>
    </xf>
    <xf numFmtId="165" fontId="9" fillId="21" borderId="22" xfId="0" applyNumberFormat="1" applyFont="1" applyFill="1" applyBorder="1" applyAlignment="1">
      <alignment horizontal="center" vertical="center"/>
    </xf>
    <xf numFmtId="0" fontId="17" fillId="22" borderId="46" xfId="0" applyFont="1" applyFill="1" applyBorder="1" applyAlignment="1">
      <alignment horizontal="left" vertical="center"/>
    </xf>
    <xf numFmtId="165" fontId="0" fillId="22" borderId="47" xfId="0" applyNumberFormat="1" applyFill="1" applyBorder="1" applyAlignment="1">
      <alignment horizontal="center" vertical="center"/>
    </xf>
    <xf numFmtId="165" fontId="9" fillId="22" borderId="48" xfId="0" applyNumberFormat="1" applyFont="1" applyFill="1" applyBorder="1" applyAlignment="1">
      <alignment horizontal="center" vertical="center"/>
    </xf>
    <xf numFmtId="165" fontId="0" fillId="16" borderId="28" xfId="0" applyNumberFormat="1" applyFill="1" applyBorder="1" applyAlignment="1">
      <alignment horizontal="center" vertical="center"/>
    </xf>
    <xf numFmtId="165" fontId="0" fillId="16" borderId="32" xfId="0" applyNumberFormat="1" applyFill="1" applyBorder="1" applyAlignment="1">
      <alignment horizontal="center" vertical="center"/>
    </xf>
    <xf numFmtId="0" fontId="0" fillId="0" borderId="37" xfId="0" applyBorder="1"/>
    <xf numFmtId="165" fontId="0" fillId="15" borderId="26" xfId="0" applyNumberFormat="1" applyFill="1" applyBorder="1" applyAlignment="1">
      <alignment horizontal="center" vertical="center"/>
    </xf>
    <xf numFmtId="165" fontId="17" fillId="11" borderId="24" xfId="0" applyNumberFormat="1" applyFont="1" applyFill="1" applyBorder="1" applyAlignment="1">
      <alignment horizontal="center" vertical="center"/>
    </xf>
    <xf numFmtId="165" fontId="17" fillId="11" borderId="49" xfId="0" applyNumberFormat="1" applyFont="1" applyFill="1" applyBorder="1" applyAlignment="1">
      <alignment horizontal="center" vertical="center"/>
    </xf>
    <xf numFmtId="1" fontId="4" fillId="0" borderId="50" xfId="0" applyNumberFormat="1" applyFont="1" applyBorder="1" applyAlignment="1">
      <alignment horizontal="left" vertical="center"/>
    </xf>
    <xf numFmtId="1" fontId="0" fillId="0" borderId="39" xfId="0" applyNumberFormat="1" applyBorder="1" applyAlignment="1">
      <alignment horizontal="center" vertical="center"/>
    </xf>
    <xf numFmtId="165" fontId="0" fillId="11" borderId="8" xfId="0" applyNumberFormat="1" applyFill="1" applyBorder="1" applyAlignment="1">
      <alignment horizontal="center" vertical="center"/>
    </xf>
    <xf numFmtId="165" fontId="9" fillId="21" borderId="26" xfId="0" applyNumberFormat="1" applyFont="1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165" fontId="0" fillId="11" borderId="49" xfId="0" applyNumberFormat="1" applyFill="1" applyBorder="1" applyAlignment="1">
      <alignment horizontal="center" vertical="center"/>
    </xf>
    <xf numFmtId="1" fontId="17" fillId="20" borderId="51" xfId="0" applyNumberFormat="1" applyFont="1" applyFill="1" applyBorder="1" applyAlignment="1">
      <alignment horizontal="left" vertical="center"/>
    </xf>
    <xf numFmtId="0" fontId="0" fillId="20" borderId="0" xfId="0" applyFill="1" applyBorder="1"/>
    <xf numFmtId="165" fontId="0" fillId="20" borderId="52" xfId="0" applyNumberFormat="1" applyFill="1" applyBorder="1" applyAlignment="1">
      <alignment horizontal="center" vertical="center"/>
    </xf>
    <xf numFmtId="165" fontId="9" fillId="22" borderId="20" xfId="0" applyNumberFormat="1" applyFont="1" applyFill="1" applyBorder="1" applyAlignment="1">
      <alignment horizontal="center" vertical="center"/>
    </xf>
    <xf numFmtId="165" fontId="0" fillId="11" borderId="20" xfId="0" applyNumberFormat="1" applyFill="1" applyBorder="1" applyAlignment="1">
      <alignment horizontal="center" vertical="center"/>
    </xf>
    <xf numFmtId="0" fontId="0" fillId="11" borderId="49" xfId="0" applyFill="1" applyBorder="1" applyAlignment="1">
      <alignment horizontal="center" vertical="center"/>
    </xf>
    <xf numFmtId="1" fontId="17" fillId="21" borderId="53" xfId="0" applyNumberFormat="1" applyFont="1" applyFill="1" applyBorder="1" applyAlignment="1">
      <alignment horizontal="left" vertical="center"/>
    </xf>
    <xf numFmtId="0" fontId="0" fillId="21" borderId="45" xfId="0" applyFill="1" applyBorder="1"/>
    <xf numFmtId="165" fontId="0" fillId="21" borderId="54" xfId="0" applyNumberFormat="1" applyFill="1" applyBorder="1" applyAlignment="1">
      <alignment horizontal="center" vertical="center"/>
    </xf>
    <xf numFmtId="165" fontId="0" fillId="14" borderId="55" xfId="0" applyNumberFormat="1" applyFill="1" applyBorder="1" applyAlignment="1">
      <alignment horizontal="center" vertical="center"/>
    </xf>
    <xf numFmtId="165" fontId="0" fillId="14" borderId="56" xfId="0" applyNumberFormat="1" applyFill="1" applyBorder="1" applyAlignment="1">
      <alignment horizontal="center" vertical="center"/>
    </xf>
    <xf numFmtId="165" fontId="0" fillId="15" borderId="56" xfId="0" applyNumberFormat="1" applyFill="1" applyBorder="1" applyAlignment="1">
      <alignment horizontal="center" vertical="center"/>
    </xf>
    <xf numFmtId="165" fontId="0" fillId="15" borderId="57" xfId="0" applyNumberFormat="1" applyFill="1" applyBorder="1" applyAlignment="1">
      <alignment horizontal="center" vertical="center"/>
    </xf>
    <xf numFmtId="165" fontId="0" fillId="11" borderId="58" xfId="0" applyNumberFormat="1" applyFill="1" applyBorder="1" applyAlignment="1">
      <alignment horizontal="center" vertical="center"/>
    </xf>
    <xf numFmtId="0" fontId="0" fillId="11" borderId="59" xfId="0" applyFill="1" applyBorder="1" applyAlignment="1">
      <alignment horizontal="center" vertical="center"/>
    </xf>
    <xf numFmtId="1" fontId="17" fillId="22" borderId="60" xfId="0" applyNumberFormat="1" applyFont="1" applyFill="1" applyBorder="1" applyAlignment="1">
      <alignment horizontal="left" vertical="center"/>
    </xf>
    <xf numFmtId="0" fontId="0" fillId="22" borderId="61" xfId="0" applyFill="1" applyBorder="1"/>
    <xf numFmtId="165" fontId="0" fillId="22" borderId="62" xfId="0" applyNumberForma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3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1" fillId="23" borderId="3" xfId="0" applyFont="1" applyFill="1" applyBorder="1" applyAlignment="1">
      <alignment horizontal="center" vertical="center" wrapText="1"/>
    </xf>
    <xf numFmtId="0" fontId="1" fillId="23" borderId="68" xfId="0" applyFont="1" applyFill="1" applyBorder="1" applyAlignment="1">
      <alignment horizontal="center" vertical="center" wrapText="1"/>
    </xf>
    <xf numFmtId="0" fontId="2" fillId="0" borderId="66" xfId="0" applyFont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top" wrapText="1"/>
    </xf>
    <xf numFmtId="0" fontId="1" fillId="24" borderId="69" xfId="0" applyFont="1" applyFill="1" applyBorder="1" applyAlignment="1">
      <alignment horizontal="center" vertical="top" wrapText="1"/>
    </xf>
    <xf numFmtId="0" fontId="1" fillId="24" borderId="63" xfId="0" applyFont="1" applyFill="1" applyBorder="1" applyAlignment="1">
      <alignment horizontal="center" vertical="top" wrapText="1"/>
    </xf>
    <xf numFmtId="0" fontId="1" fillId="25" borderId="4" xfId="0" applyFont="1" applyFill="1" applyBorder="1" applyAlignment="1">
      <alignment horizontal="center" vertical="top" wrapText="1"/>
    </xf>
    <xf numFmtId="0" fontId="0" fillId="0" borderId="2" xfId="0" applyBorder="1"/>
    <xf numFmtId="0" fontId="1" fillId="8" borderId="63" xfId="0" applyNumberFormat="1" applyFont="1" applyFill="1" applyBorder="1" applyAlignment="1">
      <alignment horizontal="center" vertical="center" wrapText="1"/>
    </xf>
    <xf numFmtId="0" fontId="1" fillId="6" borderId="63" xfId="0" applyFont="1" applyFill="1" applyBorder="1" applyAlignment="1">
      <alignment horizontal="center" vertical="center" wrapText="1"/>
    </xf>
    <xf numFmtId="0" fontId="1" fillId="23" borderId="6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0" fillId="0" borderId="70" xfId="0" applyBorder="1"/>
    <xf numFmtId="0" fontId="0" fillId="0" borderId="63" xfId="0" applyNumberFormat="1" applyBorder="1" applyAlignment="1">
      <alignment horizontal="center" vertical="center"/>
    </xf>
    <xf numFmtId="0" fontId="0" fillId="0" borderId="63" xfId="0" applyNumberFormat="1" applyFill="1" applyBorder="1" applyAlignment="1">
      <alignment horizontal="center" vertical="center"/>
    </xf>
    <xf numFmtId="0" fontId="0" fillId="0" borderId="64" xfId="0" applyNumberFormat="1" applyBorder="1" applyAlignment="1">
      <alignment horizontal="center" vertical="center"/>
    </xf>
    <xf numFmtId="0" fontId="1" fillId="23" borderId="71" xfId="0" applyFont="1" applyFill="1" applyBorder="1" applyAlignment="1">
      <alignment horizontal="center" vertical="center" wrapText="1"/>
    </xf>
    <xf numFmtId="0" fontId="1" fillId="5" borderId="66" xfId="0" applyFont="1" applyFill="1" applyBorder="1" applyAlignment="1">
      <alignment horizontal="center" vertical="center" wrapText="1"/>
    </xf>
  </cellXfs>
  <cellStyles count="3">
    <cellStyle name="Excel Built-in Excel Built-in Excel Built-in Excel Built-in Bad" xfId="1"/>
    <cellStyle name="Excel Built-in Excel Built-in Excel Built-in Excel Built-in Good" xfId="2"/>
    <cellStyle name="Normal" xfId="0" builtinId="0"/>
  </cellStyles>
  <dxfs count="0"/>
  <tableStyles count="0" defaultTableStyle="TableStyleMedium2" defaultPivotStyle="PivotStyleLight16"/>
  <colors>
    <mruColors>
      <color rgb="FFF8D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10" zoomScale="49" zoomScaleNormal="40" workbookViewId="0">
      <selection activeCell="J13" sqref="J13"/>
    </sheetView>
  </sheetViews>
  <sheetFormatPr baseColWidth="10" defaultRowHeight="14.5" x14ac:dyDescent="0.35"/>
  <cols>
    <col min="1" max="1" width="22.81640625" bestFit="1" customWidth="1"/>
    <col min="2" max="2" width="23.453125" customWidth="1"/>
    <col min="3" max="3" width="36.7265625" bestFit="1" customWidth="1"/>
    <col min="4" max="4" width="36.81640625" customWidth="1"/>
    <col min="5" max="5" width="38.26953125" customWidth="1"/>
    <col min="6" max="6" width="46.26953125" customWidth="1"/>
  </cols>
  <sheetData>
    <row r="1" spans="1:6" ht="43.5" x14ac:dyDescent="0.35">
      <c r="D1" s="1" t="s">
        <v>0</v>
      </c>
      <c r="E1" s="1" t="s">
        <v>1</v>
      </c>
      <c r="F1" s="1" t="s">
        <v>2</v>
      </c>
    </row>
    <row r="2" spans="1:6" ht="43.5" x14ac:dyDescent="0.35">
      <c r="A2" s="2" t="s">
        <v>3</v>
      </c>
      <c r="B2" s="3" t="s">
        <v>45</v>
      </c>
      <c r="D2" s="4" t="s">
        <v>4</v>
      </c>
      <c r="E2" s="4" t="s">
        <v>5</v>
      </c>
      <c r="F2" s="4" t="s">
        <v>6</v>
      </c>
    </row>
    <row r="3" spans="1:6" ht="43.5" x14ac:dyDescent="0.35">
      <c r="A3" s="2" t="s">
        <v>7</v>
      </c>
      <c r="B3" s="5" t="s">
        <v>8</v>
      </c>
      <c r="D3" s="6" t="s">
        <v>9</v>
      </c>
      <c r="E3" s="6" t="s">
        <v>10</v>
      </c>
      <c r="F3" s="6" t="s">
        <v>11</v>
      </c>
    </row>
    <row r="4" spans="1:6" ht="43.5" x14ac:dyDescent="0.35">
      <c r="A4" s="7" t="s">
        <v>12</v>
      </c>
      <c r="B4" s="5"/>
      <c r="D4" s="8" t="s">
        <v>13</v>
      </c>
      <c r="E4" s="8" t="s">
        <v>14</v>
      </c>
      <c r="F4" s="8" t="s">
        <v>15</v>
      </c>
    </row>
    <row r="5" spans="1:6" ht="43.5" x14ac:dyDescent="0.35">
      <c r="D5" s="9" t="s">
        <v>16</v>
      </c>
      <c r="E5" s="10" t="s">
        <v>17</v>
      </c>
      <c r="F5" s="10" t="s">
        <v>18</v>
      </c>
    </row>
    <row r="6" spans="1:6" ht="58" x14ac:dyDescent="0.35">
      <c r="D6" s="11" t="s">
        <v>19</v>
      </c>
      <c r="E6" s="12" t="s">
        <v>20</v>
      </c>
      <c r="F6" s="12" t="s">
        <v>21</v>
      </c>
    </row>
    <row r="8" spans="1:6" x14ac:dyDescent="0.35">
      <c r="A8" s="146" t="s">
        <v>50</v>
      </c>
      <c r="B8" s="146"/>
      <c r="C8" s="146"/>
      <c r="D8" s="146"/>
      <c r="E8" s="146"/>
      <c r="F8" s="146"/>
    </row>
    <row r="9" spans="1:6" ht="15" thickBot="1" x14ac:dyDescent="0.4"/>
    <row r="10" spans="1:6" ht="21.5" thickBot="1" x14ac:dyDescent="0.55000000000000004">
      <c r="A10" s="150"/>
      <c r="B10" s="156"/>
      <c r="C10" s="142" t="s">
        <v>47</v>
      </c>
      <c r="D10" s="142" t="s">
        <v>48</v>
      </c>
      <c r="E10" s="143" t="s">
        <v>51</v>
      </c>
      <c r="F10" s="144" t="s">
        <v>52</v>
      </c>
    </row>
    <row r="11" spans="1:6" x14ac:dyDescent="0.35">
      <c r="A11" s="154" t="s">
        <v>22</v>
      </c>
      <c r="B11" s="157"/>
      <c r="C11" s="141" t="s">
        <v>23</v>
      </c>
      <c r="D11" s="141" t="s">
        <v>23</v>
      </c>
      <c r="E11" s="141" t="s">
        <v>23</v>
      </c>
      <c r="F11" s="141" t="s">
        <v>23</v>
      </c>
    </row>
    <row r="12" spans="1:6" ht="104.5" customHeight="1" x14ac:dyDescent="0.35">
      <c r="A12" s="154" t="s">
        <v>24</v>
      </c>
      <c r="B12" s="158"/>
      <c r="C12" s="148" t="s">
        <v>53</v>
      </c>
      <c r="D12" s="147" t="s">
        <v>54</v>
      </c>
      <c r="E12" s="149" t="s">
        <v>55</v>
      </c>
      <c r="F12" s="147" t="s">
        <v>56</v>
      </c>
    </row>
    <row r="13" spans="1:6" ht="109" customHeight="1" thickBot="1" x14ac:dyDescent="0.4">
      <c r="A13" s="154" t="s">
        <v>25</v>
      </c>
      <c r="B13" s="157"/>
      <c r="C13" s="151" t="s">
        <v>49</v>
      </c>
      <c r="D13" s="136" t="s">
        <v>59</v>
      </c>
      <c r="E13" s="135" t="s">
        <v>60</v>
      </c>
      <c r="F13" s="151" t="s">
        <v>64</v>
      </c>
    </row>
    <row r="14" spans="1:6" ht="108.5" customHeight="1" thickBot="1" x14ac:dyDescent="0.4">
      <c r="A14" s="154" t="s">
        <v>26</v>
      </c>
      <c r="B14" s="157"/>
      <c r="C14" s="138" t="s">
        <v>46</v>
      </c>
      <c r="D14" s="140" t="s">
        <v>23</v>
      </c>
      <c r="E14" s="137" t="s">
        <v>46</v>
      </c>
      <c r="F14" s="137" t="s">
        <v>63</v>
      </c>
    </row>
    <row r="15" spans="1:6" ht="102" customHeight="1" thickBot="1" x14ac:dyDescent="0.4">
      <c r="A15" s="154" t="s">
        <v>27</v>
      </c>
      <c r="B15" s="157"/>
      <c r="C15" s="152" t="s">
        <v>57</v>
      </c>
      <c r="D15" s="138" t="s">
        <v>46</v>
      </c>
      <c r="E15" s="140" t="s">
        <v>23</v>
      </c>
      <c r="F15" s="160" t="s">
        <v>23</v>
      </c>
    </row>
    <row r="16" spans="1:6" ht="102" thickBot="1" x14ac:dyDescent="0.4">
      <c r="A16" s="154" t="s">
        <v>28</v>
      </c>
      <c r="B16" s="145"/>
      <c r="C16" s="139" t="s">
        <v>62</v>
      </c>
      <c r="D16" s="139" t="s">
        <v>58</v>
      </c>
      <c r="E16" s="139" t="s">
        <v>61</v>
      </c>
      <c r="F16" s="161" t="s">
        <v>65</v>
      </c>
    </row>
    <row r="17" spans="1:6" ht="15" thickBot="1" x14ac:dyDescent="0.4">
      <c r="A17" s="155" t="s">
        <v>29</v>
      </c>
      <c r="B17" s="159"/>
      <c r="C17" s="153" t="s">
        <v>23</v>
      </c>
      <c r="D17" s="140" t="s">
        <v>23</v>
      </c>
      <c r="E17" s="140" t="s">
        <v>23</v>
      </c>
      <c r="F17" s="140" t="s">
        <v>23</v>
      </c>
    </row>
    <row r="18" spans="1:6" x14ac:dyDescent="0.35">
      <c r="A18" s="21"/>
      <c r="B18" s="21"/>
    </row>
    <row r="22" spans="1:6" x14ac:dyDescent="0.35">
      <c r="C22" t="e">
        <f>+#REF!:D25C17C11:D25C11:D25A6:#REF!</f>
        <v>#REF!</v>
      </c>
    </row>
  </sheetData>
  <mergeCells count="1">
    <mergeCell ref="A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sqref="A1:XFD1048576"/>
    </sheetView>
  </sheetViews>
  <sheetFormatPr baseColWidth="10" defaultColWidth="10.7265625" defaultRowHeight="14.5" x14ac:dyDescent="0.35"/>
  <cols>
    <col min="1" max="11" width="12.81640625" customWidth="1"/>
    <col min="12" max="12" width="8.54296875" customWidth="1"/>
    <col min="13" max="13" width="11.54296875" customWidth="1"/>
    <col min="257" max="267" width="12.81640625" customWidth="1"/>
    <col min="268" max="268" width="8.54296875" customWidth="1"/>
    <col min="269" max="269" width="11.54296875" customWidth="1"/>
    <col min="513" max="523" width="12.81640625" customWidth="1"/>
    <col min="524" max="524" width="8.54296875" customWidth="1"/>
    <col min="525" max="525" width="11.54296875" customWidth="1"/>
    <col min="769" max="779" width="12.81640625" customWidth="1"/>
    <col min="780" max="780" width="8.54296875" customWidth="1"/>
    <col min="781" max="781" width="11.54296875" customWidth="1"/>
    <col min="1025" max="1035" width="12.81640625" customWidth="1"/>
    <col min="1036" max="1036" width="8.54296875" customWidth="1"/>
    <col min="1037" max="1037" width="11.54296875" customWidth="1"/>
    <col min="1281" max="1291" width="12.81640625" customWidth="1"/>
    <col min="1292" max="1292" width="8.54296875" customWidth="1"/>
    <col min="1293" max="1293" width="11.54296875" customWidth="1"/>
    <col min="1537" max="1547" width="12.81640625" customWidth="1"/>
    <col min="1548" max="1548" width="8.54296875" customWidth="1"/>
    <col min="1549" max="1549" width="11.54296875" customWidth="1"/>
    <col min="1793" max="1803" width="12.81640625" customWidth="1"/>
    <col min="1804" max="1804" width="8.54296875" customWidth="1"/>
    <col min="1805" max="1805" width="11.54296875" customWidth="1"/>
    <col min="2049" max="2059" width="12.81640625" customWidth="1"/>
    <col min="2060" max="2060" width="8.54296875" customWidth="1"/>
    <col min="2061" max="2061" width="11.54296875" customWidth="1"/>
    <col min="2305" max="2315" width="12.81640625" customWidth="1"/>
    <col min="2316" max="2316" width="8.54296875" customWidth="1"/>
    <col min="2317" max="2317" width="11.54296875" customWidth="1"/>
    <col min="2561" max="2571" width="12.81640625" customWidth="1"/>
    <col min="2572" max="2572" width="8.54296875" customWidth="1"/>
    <col min="2573" max="2573" width="11.54296875" customWidth="1"/>
    <col min="2817" max="2827" width="12.81640625" customWidth="1"/>
    <col min="2828" max="2828" width="8.54296875" customWidth="1"/>
    <col min="2829" max="2829" width="11.54296875" customWidth="1"/>
    <col min="3073" max="3083" width="12.81640625" customWidth="1"/>
    <col min="3084" max="3084" width="8.54296875" customWidth="1"/>
    <col min="3085" max="3085" width="11.54296875" customWidth="1"/>
    <col min="3329" max="3339" width="12.81640625" customWidth="1"/>
    <col min="3340" max="3340" width="8.54296875" customWidth="1"/>
    <col min="3341" max="3341" width="11.54296875" customWidth="1"/>
    <col min="3585" max="3595" width="12.81640625" customWidth="1"/>
    <col min="3596" max="3596" width="8.54296875" customWidth="1"/>
    <col min="3597" max="3597" width="11.54296875" customWidth="1"/>
    <col min="3841" max="3851" width="12.81640625" customWidth="1"/>
    <col min="3852" max="3852" width="8.54296875" customWidth="1"/>
    <col min="3853" max="3853" width="11.54296875" customWidth="1"/>
    <col min="4097" max="4107" width="12.81640625" customWidth="1"/>
    <col min="4108" max="4108" width="8.54296875" customWidth="1"/>
    <col min="4109" max="4109" width="11.54296875" customWidth="1"/>
    <col min="4353" max="4363" width="12.81640625" customWidth="1"/>
    <col min="4364" max="4364" width="8.54296875" customWidth="1"/>
    <col min="4365" max="4365" width="11.54296875" customWidth="1"/>
    <col min="4609" max="4619" width="12.81640625" customWidth="1"/>
    <col min="4620" max="4620" width="8.54296875" customWidth="1"/>
    <col min="4621" max="4621" width="11.54296875" customWidth="1"/>
    <col min="4865" max="4875" width="12.81640625" customWidth="1"/>
    <col min="4876" max="4876" width="8.54296875" customWidth="1"/>
    <col min="4877" max="4877" width="11.54296875" customWidth="1"/>
    <col min="5121" max="5131" width="12.81640625" customWidth="1"/>
    <col min="5132" max="5132" width="8.54296875" customWidth="1"/>
    <col min="5133" max="5133" width="11.54296875" customWidth="1"/>
    <col min="5377" max="5387" width="12.81640625" customWidth="1"/>
    <col min="5388" max="5388" width="8.54296875" customWidth="1"/>
    <col min="5389" max="5389" width="11.54296875" customWidth="1"/>
    <col min="5633" max="5643" width="12.81640625" customWidth="1"/>
    <col min="5644" max="5644" width="8.54296875" customWidth="1"/>
    <col min="5645" max="5645" width="11.54296875" customWidth="1"/>
    <col min="5889" max="5899" width="12.81640625" customWidth="1"/>
    <col min="5900" max="5900" width="8.54296875" customWidth="1"/>
    <col min="5901" max="5901" width="11.54296875" customWidth="1"/>
    <col min="6145" max="6155" width="12.81640625" customWidth="1"/>
    <col min="6156" max="6156" width="8.54296875" customWidth="1"/>
    <col min="6157" max="6157" width="11.54296875" customWidth="1"/>
    <col min="6401" max="6411" width="12.81640625" customWidth="1"/>
    <col min="6412" max="6412" width="8.54296875" customWidth="1"/>
    <col min="6413" max="6413" width="11.54296875" customWidth="1"/>
    <col min="6657" max="6667" width="12.81640625" customWidth="1"/>
    <col min="6668" max="6668" width="8.54296875" customWidth="1"/>
    <col min="6669" max="6669" width="11.54296875" customWidth="1"/>
    <col min="6913" max="6923" width="12.81640625" customWidth="1"/>
    <col min="6924" max="6924" width="8.54296875" customWidth="1"/>
    <col min="6925" max="6925" width="11.54296875" customWidth="1"/>
    <col min="7169" max="7179" width="12.81640625" customWidth="1"/>
    <col min="7180" max="7180" width="8.54296875" customWidth="1"/>
    <col min="7181" max="7181" width="11.54296875" customWidth="1"/>
    <col min="7425" max="7435" width="12.81640625" customWidth="1"/>
    <col min="7436" max="7436" width="8.54296875" customWidth="1"/>
    <col min="7437" max="7437" width="11.54296875" customWidth="1"/>
    <col min="7681" max="7691" width="12.81640625" customWidth="1"/>
    <col min="7692" max="7692" width="8.54296875" customWidth="1"/>
    <col min="7693" max="7693" width="11.54296875" customWidth="1"/>
    <col min="7937" max="7947" width="12.81640625" customWidth="1"/>
    <col min="7948" max="7948" width="8.54296875" customWidth="1"/>
    <col min="7949" max="7949" width="11.54296875" customWidth="1"/>
    <col min="8193" max="8203" width="12.81640625" customWidth="1"/>
    <col min="8204" max="8204" width="8.54296875" customWidth="1"/>
    <col min="8205" max="8205" width="11.54296875" customWidth="1"/>
    <col min="8449" max="8459" width="12.81640625" customWidth="1"/>
    <col min="8460" max="8460" width="8.54296875" customWidth="1"/>
    <col min="8461" max="8461" width="11.54296875" customWidth="1"/>
    <col min="8705" max="8715" width="12.81640625" customWidth="1"/>
    <col min="8716" max="8716" width="8.54296875" customWidth="1"/>
    <col min="8717" max="8717" width="11.54296875" customWidth="1"/>
    <col min="8961" max="8971" width="12.81640625" customWidth="1"/>
    <col min="8972" max="8972" width="8.54296875" customWidth="1"/>
    <col min="8973" max="8973" width="11.54296875" customWidth="1"/>
    <col min="9217" max="9227" width="12.81640625" customWidth="1"/>
    <col min="9228" max="9228" width="8.54296875" customWidth="1"/>
    <col min="9229" max="9229" width="11.54296875" customWidth="1"/>
    <col min="9473" max="9483" width="12.81640625" customWidth="1"/>
    <col min="9484" max="9484" width="8.54296875" customWidth="1"/>
    <col min="9485" max="9485" width="11.54296875" customWidth="1"/>
    <col min="9729" max="9739" width="12.81640625" customWidth="1"/>
    <col min="9740" max="9740" width="8.54296875" customWidth="1"/>
    <col min="9741" max="9741" width="11.54296875" customWidth="1"/>
    <col min="9985" max="9995" width="12.81640625" customWidth="1"/>
    <col min="9996" max="9996" width="8.54296875" customWidth="1"/>
    <col min="9997" max="9997" width="11.54296875" customWidth="1"/>
    <col min="10241" max="10251" width="12.81640625" customWidth="1"/>
    <col min="10252" max="10252" width="8.54296875" customWidth="1"/>
    <col min="10253" max="10253" width="11.54296875" customWidth="1"/>
    <col min="10497" max="10507" width="12.81640625" customWidth="1"/>
    <col min="10508" max="10508" width="8.54296875" customWidth="1"/>
    <col min="10509" max="10509" width="11.54296875" customWidth="1"/>
    <col min="10753" max="10763" width="12.81640625" customWidth="1"/>
    <col min="10764" max="10764" width="8.54296875" customWidth="1"/>
    <col min="10765" max="10765" width="11.54296875" customWidth="1"/>
    <col min="11009" max="11019" width="12.81640625" customWidth="1"/>
    <col min="11020" max="11020" width="8.54296875" customWidth="1"/>
    <col min="11021" max="11021" width="11.54296875" customWidth="1"/>
    <col min="11265" max="11275" width="12.81640625" customWidth="1"/>
    <col min="11276" max="11276" width="8.54296875" customWidth="1"/>
    <col min="11277" max="11277" width="11.54296875" customWidth="1"/>
    <col min="11521" max="11531" width="12.81640625" customWidth="1"/>
    <col min="11532" max="11532" width="8.54296875" customWidth="1"/>
    <col min="11533" max="11533" width="11.54296875" customWidth="1"/>
    <col min="11777" max="11787" width="12.81640625" customWidth="1"/>
    <col min="11788" max="11788" width="8.54296875" customWidth="1"/>
    <col min="11789" max="11789" width="11.54296875" customWidth="1"/>
    <col min="12033" max="12043" width="12.81640625" customWidth="1"/>
    <col min="12044" max="12044" width="8.54296875" customWidth="1"/>
    <col min="12045" max="12045" width="11.54296875" customWidth="1"/>
    <col min="12289" max="12299" width="12.81640625" customWidth="1"/>
    <col min="12300" max="12300" width="8.54296875" customWidth="1"/>
    <col min="12301" max="12301" width="11.54296875" customWidth="1"/>
    <col min="12545" max="12555" width="12.81640625" customWidth="1"/>
    <col min="12556" max="12556" width="8.54296875" customWidth="1"/>
    <col min="12557" max="12557" width="11.54296875" customWidth="1"/>
    <col min="12801" max="12811" width="12.81640625" customWidth="1"/>
    <col min="12812" max="12812" width="8.54296875" customWidth="1"/>
    <col min="12813" max="12813" width="11.54296875" customWidth="1"/>
    <col min="13057" max="13067" width="12.81640625" customWidth="1"/>
    <col min="13068" max="13068" width="8.54296875" customWidth="1"/>
    <col min="13069" max="13069" width="11.54296875" customWidth="1"/>
    <col min="13313" max="13323" width="12.81640625" customWidth="1"/>
    <col min="13324" max="13324" width="8.54296875" customWidth="1"/>
    <col min="13325" max="13325" width="11.54296875" customWidth="1"/>
    <col min="13569" max="13579" width="12.81640625" customWidth="1"/>
    <col min="13580" max="13580" width="8.54296875" customWidth="1"/>
    <col min="13581" max="13581" width="11.54296875" customWidth="1"/>
    <col min="13825" max="13835" width="12.81640625" customWidth="1"/>
    <col min="13836" max="13836" width="8.54296875" customWidth="1"/>
    <col min="13837" max="13837" width="11.54296875" customWidth="1"/>
    <col min="14081" max="14091" width="12.81640625" customWidth="1"/>
    <col min="14092" max="14092" width="8.54296875" customWidth="1"/>
    <col min="14093" max="14093" width="11.54296875" customWidth="1"/>
    <col min="14337" max="14347" width="12.81640625" customWidth="1"/>
    <col min="14348" max="14348" width="8.54296875" customWidth="1"/>
    <col min="14349" max="14349" width="11.54296875" customWidth="1"/>
    <col min="14593" max="14603" width="12.81640625" customWidth="1"/>
    <col min="14604" max="14604" width="8.54296875" customWidth="1"/>
    <col min="14605" max="14605" width="11.54296875" customWidth="1"/>
    <col min="14849" max="14859" width="12.81640625" customWidth="1"/>
    <col min="14860" max="14860" width="8.54296875" customWidth="1"/>
    <col min="14861" max="14861" width="11.54296875" customWidth="1"/>
    <col min="15105" max="15115" width="12.81640625" customWidth="1"/>
    <col min="15116" max="15116" width="8.54296875" customWidth="1"/>
    <col min="15117" max="15117" width="11.54296875" customWidth="1"/>
    <col min="15361" max="15371" width="12.81640625" customWidth="1"/>
    <col min="15372" max="15372" width="8.54296875" customWidth="1"/>
    <col min="15373" max="15373" width="11.54296875" customWidth="1"/>
    <col min="15617" max="15627" width="12.81640625" customWidth="1"/>
    <col min="15628" max="15628" width="8.54296875" customWidth="1"/>
    <col min="15629" max="15629" width="11.54296875" customWidth="1"/>
    <col min="15873" max="15883" width="12.81640625" customWidth="1"/>
    <col min="15884" max="15884" width="8.54296875" customWidth="1"/>
    <col min="15885" max="15885" width="11.54296875" customWidth="1"/>
    <col min="16129" max="16139" width="12.81640625" customWidth="1"/>
    <col min="16140" max="16140" width="8.54296875" customWidth="1"/>
    <col min="16141" max="16141" width="11.54296875" customWidth="1"/>
  </cols>
  <sheetData>
    <row r="1" spans="1:14" ht="36" thickTop="1" thickBot="1" x14ac:dyDescent="0.6">
      <c r="A1" s="13" t="s">
        <v>30</v>
      </c>
      <c r="B1" s="14"/>
      <c r="C1" s="15"/>
      <c r="D1" s="15"/>
      <c r="E1" s="16"/>
      <c r="F1" s="17"/>
      <c r="G1" s="18">
        <v>19</v>
      </c>
      <c r="H1" s="15"/>
      <c r="I1" s="15"/>
      <c r="J1" s="15"/>
      <c r="K1" s="19"/>
      <c r="L1" s="20"/>
      <c r="M1" s="20"/>
      <c r="N1" s="21"/>
    </row>
    <row r="2" spans="1:14" ht="16" customHeight="1" thickBot="1" x14ac:dyDescent="0.4">
      <c r="A2" s="22"/>
      <c r="B2" s="21"/>
      <c r="C2" s="23"/>
      <c r="D2" s="24"/>
      <c r="E2" s="25"/>
      <c r="F2" s="26"/>
      <c r="G2" s="27"/>
      <c r="H2" s="28"/>
      <c r="I2" s="21"/>
      <c r="J2" s="21"/>
      <c r="K2" s="29"/>
      <c r="L2" s="21"/>
      <c r="M2" s="21"/>
      <c r="N2" s="21"/>
    </row>
    <row r="3" spans="1:14" ht="16.5" customHeight="1" thickTop="1" thickBot="1" x14ac:dyDescent="0.4">
      <c r="A3" s="30" t="s">
        <v>31</v>
      </c>
      <c r="B3" s="31"/>
      <c r="C3" s="32" t="s">
        <v>32</v>
      </c>
      <c r="D3" s="33"/>
      <c r="E3" s="34" t="s">
        <v>33</v>
      </c>
      <c r="F3" s="35"/>
      <c r="G3" s="36" t="s">
        <v>33</v>
      </c>
      <c r="H3" s="37"/>
      <c r="I3" s="38"/>
      <c r="J3" s="39" t="s">
        <v>34</v>
      </c>
      <c r="K3" s="40"/>
      <c r="L3" s="21"/>
      <c r="M3" s="21"/>
      <c r="N3" s="21"/>
    </row>
    <row r="4" spans="1:14" ht="16.5" customHeight="1" thickBot="1" x14ac:dyDescent="0.4">
      <c r="A4" s="41" t="s">
        <v>35</v>
      </c>
      <c r="B4" s="42">
        <v>60</v>
      </c>
      <c r="C4" s="42">
        <v>70</v>
      </c>
      <c r="D4" s="42">
        <v>75</v>
      </c>
      <c r="E4" s="43">
        <v>80</v>
      </c>
      <c r="F4" s="43">
        <v>85</v>
      </c>
      <c r="G4" s="44">
        <v>90</v>
      </c>
      <c r="H4" s="44">
        <v>95</v>
      </c>
      <c r="I4" s="45">
        <v>100</v>
      </c>
      <c r="J4" s="45">
        <v>110</v>
      </c>
      <c r="K4" s="46">
        <v>120</v>
      </c>
      <c r="L4" s="47"/>
      <c r="M4" s="21"/>
      <c r="N4" s="21"/>
    </row>
    <row r="5" spans="1:14" ht="16.5" customHeight="1" thickTop="1" thickBot="1" x14ac:dyDescent="0.4">
      <c r="A5" s="48">
        <v>50</v>
      </c>
      <c r="B5" s="49">
        <f t="shared" ref="B5:B34" si="0">(((1/(G$1*1000))*A5)/(B$4/100))/24</f>
        <v>1.827485380116959E-4</v>
      </c>
      <c r="C5" s="50">
        <f t="shared" ref="C5:C34" si="1">(((1/(G$1*1000))*A5)/(C$4/100))/24</f>
        <v>1.5664160401002508E-4</v>
      </c>
      <c r="D5" s="50">
        <f t="shared" ref="D5:D34" si="2">(((1/(G$1*1000))*A5)/(D$4/100))/24</f>
        <v>1.4619883040935673E-4</v>
      </c>
      <c r="E5" s="51">
        <f t="shared" ref="E5:E34" si="3">(((1/(G$1*1000))*A5)/(E$4/100))/24</f>
        <v>1.3706140350877192E-4</v>
      </c>
      <c r="F5" s="51">
        <f t="shared" ref="F5:F34" si="4">(((1/(G$1*1000))*A5)/(F$4/100))/24</f>
        <v>1.2899896800825595E-4</v>
      </c>
      <c r="G5" s="52">
        <f t="shared" ref="G5:G30" si="5">(((1/(G$1*1000))*A5)/(G$4/100))/24</f>
        <v>1.2183235867446393E-4</v>
      </c>
      <c r="H5" s="52">
        <f t="shared" ref="H5:H30" si="6">(((1/(G$1*1000))*A5)/(H$4/100))/24</f>
        <v>1.1542012927054478E-4</v>
      </c>
      <c r="I5" s="53">
        <f t="shared" ref="I5:I21" si="7">(((1/(G$1*1000))*A5)/(I$4/100))/24</f>
        <v>1.0964912280701755E-4</v>
      </c>
      <c r="J5" s="53">
        <f t="shared" ref="J5:J9" si="8">(((1/(G$1*1000))*A5)/(J$4/100))/24</f>
        <v>9.9681020733652313E-5</v>
      </c>
      <c r="K5" s="54">
        <f t="shared" ref="K5:K9" si="9">(((1/(G$1*1000))*A5)/(K$4/100))/24</f>
        <v>9.1374269005847948E-5</v>
      </c>
      <c r="L5" s="21"/>
      <c r="M5" s="21"/>
      <c r="N5" s="21"/>
    </row>
    <row r="6" spans="1:14" ht="16.5" customHeight="1" thickTop="1" thickBot="1" x14ac:dyDescent="0.4">
      <c r="A6" s="48">
        <v>100</v>
      </c>
      <c r="B6" s="49">
        <f t="shared" si="0"/>
        <v>3.6549707602339179E-4</v>
      </c>
      <c r="C6" s="50">
        <f t="shared" si="1"/>
        <v>3.1328320802005016E-4</v>
      </c>
      <c r="D6" s="50">
        <f t="shared" si="2"/>
        <v>2.9239766081871346E-4</v>
      </c>
      <c r="E6" s="51">
        <f t="shared" si="3"/>
        <v>2.7412280701754384E-4</v>
      </c>
      <c r="F6" s="51">
        <f t="shared" si="4"/>
        <v>2.579979360165119E-4</v>
      </c>
      <c r="G6" s="52">
        <f t="shared" si="5"/>
        <v>2.4366471734892786E-4</v>
      </c>
      <c r="H6" s="52">
        <f t="shared" si="6"/>
        <v>2.3084025854108956E-4</v>
      </c>
      <c r="I6" s="53">
        <f t="shared" si="7"/>
        <v>2.1929824561403509E-4</v>
      </c>
      <c r="J6" s="53">
        <f t="shared" si="8"/>
        <v>1.9936204146730463E-4</v>
      </c>
      <c r="K6" s="55">
        <f t="shared" si="9"/>
        <v>1.827485380116959E-4</v>
      </c>
      <c r="L6" s="21"/>
      <c r="M6" s="21"/>
      <c r="N6" s="21"/>
    </row>
    <row r="7" spans="1:14" ht="16.5" customHeight="1" thickTop="1" thickBot="1" x14ac:dyDescent="0.4">
      <c r="A7" s="48">
        <v>150</v>
      </c>
      <c r="B7" s="49">
        <f t="shared" si="0"/>
        <v>5.482456140350878E-4</v>
      </c>
      <c r="C7" s="50">
        <f t="shared" si="1"/>
        <v>4.6992481203007522E-4</v>
      </c>
      <c r="D7" s="50">
        <f t="shared" si="2"/>
        <v>4.3859649122807018E-4</v>
      </c>
      <c r="E7" s="51">
        <f t="shared" si="3"/>
        <v>4.1118421052631577E-4</v>
      </c>
      <c r="F7" s="51">
        <f t="shared" si="4"/>
        <v>3.8699690402476777E-4</v>
      </c>
      <c r="G7" s="52">
        <f t="shared" si="5"/>
        <v>3.6549707602339179E-4</v>
      </c>
      <c r="H7" s="52">
        <f t="shared" si="6"/>
        <v>3.4626038781163435E-4</v>
      </c>
      <c r="I7" s="53">
        <f t="shared" si="7"/>
        <v>3.2894736842105262E-4</v>
      </c>
      <c r="J7" s="53">
        <f t="shared" si="8"/>
        <v>2.9904306220095693E-4</v>
      </c>
      <c r="K7" s="55">
        <f t="shared" si="9"/>
        <v>2.741228070175439E-4</v>
      </c>
      <c r="L7" s="21"/>
      <c r="M7" s="21"/>
      <c r="N7" s="21"/>
    </row>
    <row r="8" spans="1:14" ht="16.5" customHeight="1" thickTop="1" thickBot="1" x14ac:dyDescent="0.4">
      <c r="A8" s="48">
        <v>200</v>
      </c>
      <c r="B8" s="49">
        <f t="shared" si="0"/>
        <v>7.3099415204678359E-4</v>
      </c>
      <c r="C8" s="50">
        <f t="shared" si="1"/>
        <v>6.2656641604010032E-4</v>
      </c>
      <c r="D8" s="50">
        <f t="shared" si="2"/>
        <v>5.8479532163742691E-4</v>
      </c>
      <c r="E8" s="51">
        <f t="shared" si="3"/>
        <v>5.4824561403508769E-4</v>
      </c>
      <c r="F8" s="51">
        <f t="shared" si="4"/>
        <v>5.159958720330238E-4</v>
      </c>
      <c r="G8" s="52">
        <f t="shared" si="5"/>
        <v>4.8732943469785572E-4</v>
      </c>
      <c r="H8" s="52">
        <f t="shared" si="6"/>
        <v>4.6168051708217911E-4</v>
      </c>
      <c r="I8" s="53">
        <f t="shared" si="7"/>
        <v>4.3859649122807018E-4</v>
      </c>
      <c r="J8" s="53">
        <f t="shared" si="8"/>
        <v>3.9872408293460925E-4</v>
      </c>
      <c r="K8" s="55">
        <f t="shared" si="9"/>
        <v>3.6549707602339179E-4</v>
      </c>
      <c r="L8" s="21"/>
      <c r="M8" s="21"/>
      <c r="N8" s="21"/>
    </row>
    <row r="9" spans="1:14" ht="16.5" customHeight="1" thickTop="1" thickBot="1" x14ac:dyDescent="0.4">
      <c r="A9" s="48">
        <v>300</v>
      </c>
      <c r="B9" s="49">
        <f t="shared" si="0"/>
        <v>1.0964912280701756E-3</v>
      </c>
      <c r="C9" s="50">
        <f t="shared" si="1"/>
        <v>9.3984962406015043E-4</v>
      </c>
      <c r="D9" s="50">
        <f t="shared" si="2"/>
        <v>8.7719298245614037E-4</v>
      </c>
      <c r="E9" s="51">
        <f t="shared" si="3"/>
        <v>8.2236842105263153E-4</v>
      </c>
      <c r="F9" s="51">
        <f t="shared" si="4"/>
        <v>7.7399380804953554E-4</v>
      </c>
      <c r="G9" s="52">
        <f t="shared" si="5"/>
        <v>7.3099415204678359E-4</v>
      </c>
      <c r="H9" s="52">
        <f t="shared" si="6"/>
        <v>6.925207756232687E-4</v>
      </c>
      <c r="I9" s="53">
        <f t="shared" si="7"/>
        <v>6.5789473684210525E-4</v>
      </c>
      <c r="J9" s="53">
        <f t="shared" si="8"/>
        <v>5.9808612440191385E-4</v>
      </c>
      <c r="K9" s="56">
        <f t="shared" si="9"/>
        <v>5.482456140350878E-4</v>
      </c>
      <c r="L9" s="21"/>
      <c r="M9" s="21"/>
      <c r="N9" s="21"/>
    </row>
    <row r="10" spans="1:14" ht="16.5" customHeight="1" thickTop="1" thickBot="1" x14ac:dyDescent="0.4">
      <c r="A10" s="48">
        <v>400</v>
      </c>
      <c r="B10" s="49">
        <f t="shared" si="0"/>
        <v>1.4619883040935672E-3</v>
      </c>
      <c r="C10" s="50">
        <f t="shared" si="1"/>
        <v>1.2531328320802006E-3</v>
      </c>
      <c r="D10" s="50">
        <f t="shared" si="2"/>
        <v>1.1695906432748538E-3</v>
      </c>
      <c r="E10" s="51">
        <f t="shared" si="3"/>
        <v>1.0964912280701754E-3</v>
      </c>
      <c r="F10" s="51">
        <f t="shared" si="4"/>
        <v>1.0319917440660476E-3</v>
      </c>
      <c r="G10" s="52">
        <f t="shared" si="5"/>
        <v>9.7465886939571145E-4</v>
      </c>
      <c r="H10" s="52">
        <f t="shared" si="6"/>
        <v>9.2336103416435823E-4</v>
      </c>
      <c r="I10" s="53">
        <f t="shared" si="7"/>
        <v>8.7719298245614037E-4</v>
      </c>
      <c r="J10" s="57"/>
      <c r="K10" s="58"/>
      <c r="L10" s="21"/>
      <c r="M10" s="21"/>
      <c r="N10" s="21"/>
    </row>
    <row r="11" spans="1:14" ht="16.5" customHeight="1" thickTop="1" thickBot="1" x14ac:dyDescent="0.4">
      <c r="A11" s="48">
        <v>500</v>
      </c>
      <c r="B11" s="49">
        <f t="shared" si="0"/>
        <v>1.8274853801169592E-3</v>
      </c>
      <c r="C11" s="50">
        <f t="shared" si="1"/>
        <v>1.5664160401002508E-3</v>
      </c>
      <c r="D11" s="50">
        <f t="shared" si="2"/>
        <v>1.4619883040935674E-3</v>
      </c>
      <c r="E11" s="51">
        <f t="shared" si="3"/>
        <v>1.3706140350877192E-3</v>
      </c>
      <c r="F11" s="51">
        <f t="shared" si="4"/>
        <v>1.2899896800825596E-3</v>
      </c>
      <c r="G11" s="52">
        <f t="shared" si="5"/>
        <v>1.2183235867446395E-3</v>
      </c>
      <c r="H11" s="52">
        <f t="shared" si="6"/>
        <v>1.1542012927054479E-3</v>
      </c>
      <c r="I11" s="59">
        <f t="shared" si="7"/>
        <v>1.0964912280701756E-3</v>
      </c>
      <c r="J11" s="60"/>
      <c r="K11" s="61"/>
      <c r="L11" s="62"/>
      <c r="M11" s="20"/>
      <c r="N11" s="21"/>
    </row>
    <row r="12" spans="1:14" ht="16.5" customHeight="1" thickTop="1" thickBot="1" x14ac:dyDescent="0.4">
      <c r="A12" s="48">
        <v>600</v>
      </c>
      <c r="B12" s="49">
        <f t="shared" si="0"/>
        <v>2.1929824561403512E-3</v>
      </c>
      <c r="C12" s="50">
        <f t="shared" si="1"/>
        <v>1.8796992481203009E-3</v>
      </c>
      <c r="D12" s="50">
        <f t="shared" si="2"/>
        <v>1.7543859649122807E-3</v>
      </c>
      <c r="E12" s="51">
        <f t="shared" si="3"/>
        <v>1.6447368421052631E-3</v>
      </c>
      <c r="F12" s="51">
        <f t="shared" si="4"/>
        <v>1.5479876160990711E-3</v>
      </c>
      <c r="G12" s="52">
        <f t="shared" si="5"/>
        <v>1.4619883040935672E-3</v>
      </c>
      <c r="H12" s="52">
        <f t="shared" si="6"/>
        <v>1.3850415512465374E-3</v>
      </c>
      <c r="I12" s="59">
        <f t="shared" si="7"/>
        <v>1.3157894736842105E-3</v>
      </c>
      <c r="J12" s="63"/>
      <c r="K12" s="64"/>
      <c r="L12" s="65"/>
      <c r="M12" s="66"/>
      <c r="N12" s="21"/>
    </row>
    <row r="13" spans="1:14" ht="16.5" customHeight="1" thickTop="1" thickBot="1" x14ac:dyDescent="0.4">
      <c r="A13" s="48">
        <v>800</v>
      </c>
      <c r="B13" s="49">
        <f t="shared" si="0"/>
        <v>2.9239766081871343E-3</v>
      </c>
      <c r="C13" s="50">
        <f t="shared" si="1"/>
        <v>2.5062656641604013E-3</v>
      </c>
      <c r="D13" s="50">
        <f t="shared" si="2"/>
        <v>2.3391812865497076E-3</v>
      </c>
      <c r="E13" s="51">
        <f t="shared" si="3"/>
        <v>2.1929824561403508E-3</v>
      </c>
      <c r="F13" s="51">
        <f t="shared" si="4"/>
        <v>2.0639834881320952E-3</v>
      </c>
      <c r="G13" s="52">
        <f t="shared" si="5"/>
        <v>1.9493177387914229E-3</v>
      </c>
      <c r="H13" s="52">
        <f t="shared" si="6"/>
        <v>1.8467220683287165E-3</v>
      </c>
      <c r="I13" s="59">
        <f t="shared" si="7"/>
        <v>1.7543859649122807E-3</v>
      </c>
      <c r="J13" s="67"/>
      <c r="K13" s="64"/>
      <c r="L13" s="65"/>
      <c r="M13" s="66"/>
      <c r="N13" s="21"/>
    </row>
    <row r="14" spans="1:14" ht="16.5" customHeight="1" thickTop="1" thickBot="1" x14ac:dyDescent="0.4">
      <c r="A14" s="48">
        <v>1000</v>
      </c>
      <c r="B14" s="49">
        <f t="shared" si="0"/>
        <v>3.6549707602339184E-3</v>
      </c>
      <c r="C14" s="50">
        <f t="shared" si="1"/>
        <v>3.1328320802005015E-3</v>
      </c>
      <c r="D14" s="50">
        <f t="shared" si="2"/>
        <v>2.9239766081871348E-3</v>
      </c>
      <c r="E14" s="51">
        <f t="shared" si="3"/>
        <v>2.7412280701754384E-3</v>
      </c>
      <c r="F14" s="51">
        <f t="shared" si="4"/>
        <v>2.5799793601651191E-3</v>
      </c>
      <c r="G14" s="52">
        <f t="shared" si="5"/>
        <v>2.4366471734892791E-3</v>
      </c>
      <c r="H14" s="52">
        <f t="shared" si="6"/>
        <v>2.3084025854108957E-3</v>
      </c>
      <c r="I14" s="59">
        <f t="shared" si="7"/>
        <v>2.1929824561403512E-3</v>
      </c>
      <c r="J14" s="63"/>
      <c r="K14" s="64"/>
      <c r="L14" s="68"/>
      <c r="M14" s="69"/>
      <c r="N14" s="21"/>
    </row>
    <row r="15" spans="1:14" ht="16.5" customHeight="1" thickTop="1" thickBot="1" x14ac:dyDescent="0.4">
      <c r="A15" s="48">
        <v>1200</v>
      </c>
      <c r="B15" s="49">
        <f t="shared" si="0"/>
        <v>4.3859649122807024E-3</v>
      </c>
      <c r="C15" s="50">
        <f t="shared" si="1"/>
        <v>3.7593984962406017E-3</v>
      </c>
      <c r="D15" s="50">
        <f t="shared" si="2"/>
        <v>3.5087719298245615E-3</v>
      </c>
      <c r="E15" s="51">
        <f t="shared" si="3"/>
        <v>3.2894736842105261E-3</v>
      </c>
      <c r="F15" s="51">
        <f t="shared" si="4"/>
        <v>3.0959752321981422E-3</v>
      </c>
      <c r="G15" s="52">
        <f t="shared" si="5"/>
        <v>2.9239766081871343E-3</v>
      </c>
      <c r="H15" s="52">
        <f t="shared" si="6"/>
        <v>2.7700831024930748E-3</v>
      </c>
      <c r="I15" s="53">
        <f t="shared" si="7"/>
        <v>2.631578947368421E-3</v>
      </c>
      <c r="J15" s="70"/>
      <c r="K15" s="71"/>
      <c r="L15" s="68"/>
      <c r="M15" s="69"/>
      <c r="N15" s="21"/>
    </row>
    <row r="16" spans="1:14" ht="16.5" customHeight="1" thickTop="1" thickBot="1" x14ac:dyDescent="0.4">
      <c r="A16" s="48">
        <v>1400</v>
      </c>
      <c r="B16" s="49">
        <f t="shared" si="0"/>
        <v>5.116959064327486E-3</v>
      </c>
      <c r="C16" s="50">
        <f t="shared" si="1"/>
        <v>4.3859649122807024E-3</v>
      </c>
      <c r="D16" s="50">
        <f t="shared" si="2"/>
        <v>4.0935672514619886E-3</v>
      </c>
      <c r="E16" s="51">
        <f t="shared" si="3"/>
        <v>3.8377192982456143E-3</v>
      </c>
      <c r="F16" s="51">
        <f t="shared" si="4"/>
        <v>3.6119711042311669E-3</v>
      </c>
      <c r="G16" s="52">
        <f t="shared" si="5"/>
        <v>3.4113060428849905E-3</v>
      </c>
      <c r="H16" s="52">
        <f t="shared" si="6"/>
        <v>3.2317636195752543E-3</v>
      </c>
      <c r="I16" s="59">
        <f t="shared" si="7"/>
        <v>3.0701754385964917E-3</v>
      </c>
      <c r="J16" s="72"/>
      <c r="K16" s="73"/>
      <c r="L16" s="68"/>
      <c r="M16" s="69"/>
      <c r="N16" s="21"/>
    </row>
    <row r="17" spans="1:17" ht="16.5" customHeight="1" thickTop="1" thickBot="1" x14ac:dyDescent="0.4">
      <c r="A17" s="48">
        <v>1500</v>
      </c>
      <c r="B17" s="49">
        <f t="shared" si="0"/>
        <v>5.4824561403508778E-3</v>
      </c>
      <c r="C17" s="50">
        <f t="shared" si="1"/>
        <v>4.6992481203007525E-3</v>
      </c>
      <c r="D17" s="50">
        <f t="shared" si="2"/>
        <v>4.3859649122807024E-3</v>
      </c>
      <c r="E17" s="51">
        <f t="shared" si="3"/>
        <v>4.1118421052631577E-3</v>
      </c>
      <c r="F17" s="51">
        <f t="shared" si="4"/>
        <v>3.8699690402476789E-3</v>
      </c>
      <c r="G17" s="52">
        <f t="shared" si="5"/>
        <v>3.6549707602339184E-3</v>
      </c>
      <c r="H17" s="52">
        <f t="shared" si="6"/>
        <v>3.4626038781163438E-3</v>
      </c>
      <c r="I17" s="59">
        <f t="shared" si="7"/>
        <v>3.2894736842105266E-3</v>
      </c>
      <c r="J17" s="72"/>
      <c r="K17" s="73"/>
      <c r="L17" s="21"/>
      <c r="M17" s="21"/>
      <c r="N17" s="21"/>
    </row>
    <row r="18" spans="1:17" ht="16.5" customHeight="1" thickTop="1" thickBot="1" x14ac:dyDescent="0.4">
      <c r="A18" s="48">
        <v>1600</v>
      </c>
      <c r="B18" s="49">
        <f t="shared" si="0"/>
        <v>5.8479532163742687E-3</v>
      </c>
      <c r="C18" s="50">
        <f t="shared" si="1"/>
        <v>5.0125313283208026E-3</v>
      </c>
      <c r="D18" s="50">
        <f t="shared" si="2"/>
        <v>4.6783625730994153E-3</v>
      </c>
      <c r="E18" s="51">
        <f t="shared" si="3"/>
        <v>4.3859649122807015E-3</v>
      </c>
      <c r="F18" s="51">
        <f t="shared" si="4"/>
        <v>4.1279669762641904E-3</v>
      </c>
      <c r="G18" s="52">
        <f t="shared" si="5"/>
        <v>3.8986354775828458E-3</v>
      </c>
      <c r="H18" s="52">
        <f t="shared" si="6"/>
        <v>3.6934441366574329E-3</v>
      </c>
      <c r="I18" s="59">
        <f t="shared" si="7"/>
        <v>3.5087719298245615E-3</v>
      </c>
      <c r="J18" s="74"/>
      <c r="K18" s="75"/>
      <c r="L18" s="21"/>
      <c r="M18" s="21"/>
      <c r="N18" s="21"/>
    </row>
    <row r="19" spans="1:17" ht="16.5" customHeight="1" thickTop="1" thickBot="1" x14ac:dyDescent="0.4">
      <c r="A19" s="48">
        <v>2000</v>
      </c>
      <c r="B19" s="49">
        <f t="shared" si="0"/>
        <v>7.3099415204678367E-3</v>
      </c>
      <c r="C19" s="50">
        <f t="shared" si="1"/>
        <v>6.265664160401003E-3</v>
      </c>
      <c r="D19" s="50">
        <f t="shared" si="2"/>
        <v>5.8479532163742695E-3</v>
      </c>
      <c r="E19" s="51">
        <f t="shared" si="3"/>
        <v>5.4824561403508769E-3</v>
      </c>
      <c r="F19" s="51">
        <f t="shared" si="4"/>
        <v>5.1599587203302382E-3</v>
      </c>
      <c r="G19" s="52">
        <f t="shared" si="5"/>
        <v>4.8732943469785581E-3</v>
      </c>
      <c r="H19" s="52">
        <f t="shared" si="6"/>
        <v>4.6168051708217915E-3</v>
      </c>
      <c r="I19" s="59">
        <f t="shared" si="7"/>
        <v>4.3859649122807024E-3</v>
      </c>
      <c r="J19" s="76" t="s">
        <v>36</v>
      </c>
      <c r="K19" s="77"/>
      <c r="L19" s="21"/>
      <c r="M19" s="21"/>
      <c r="N19" s="21"/>
    </row>
    <row r="20" spans="1:17" ht="16.5" customHeight="1" thickTop="1" thickBot="1" x14ac:dyDescent="0.4">
      <c r="A20" s="48">
        <v>2500</v>
      </c>
      <c r="B20" s="49">
        <f t="shared" si="0"/>
        <v>9.1374269005847965E-3</v>
      </c>
      <c r="C20" s="50">
        <f t="shared" si="1"/>
        <v>7.8320802005012544E-3</v>
      </c>
      <c r="D20" s="50">
        <f t="shared" si="2"/>
        <v>7.3099415204678367E-3</v>
      </c>
      <c r="E20" s="51">
        <f t="shared" si="3"/>
        <v>6.853070175438597E-3</v>
      </c>
      <c r="F20" s="51">
        <f t="shared" si="4"/>
        <v>6.449948400412798E-3</v>
      </c>
      <c r="G20" s="52">
        <f t="shared" si="5"/>
        <v>6.0916179337231974E-3</v>
      </c>
      <c r="H20" s="52">
        <f t="shared" si="6"/>
        <v>5.7710064635272404E-3</v>
      </c>
      <c r="I20" s="59">
        <f t="shared" si="7"/>
        <v>5.4824561403508778E-3</v>
      </c>
      <c r="J20" s="78" t="s">
        <v>37</v>
      </c>
      <c r="K20" s="79" t="s">
        <v>38</v>
      </c>
      <c r="L20" s="21"/>
      <c r="M20" s="21"/>
      <c r="N20" s="21"/>
      <c r="Q20" s="80"/>
    </row>
    <row r="21" spans="1:17" ht="16.5" customHeight="1" thickTop="1" thickBot="1" x14ac:dyDescent="0.4">
      <c r="A21" s="48">
        <v>3000</v>
      </c>
      <c r="B21" s="49">
        <f t="shared" si="0"/>
        <v>1.0964912280701756E-2</v>
      </c>
      <c r="C21" s="50">
        <f t="shared" si="1"/>
        <v>9.398496240601505E-3</v>
      </c>
      <c r="D21" s="50">
        <f t="shared" si="2"/>
        <v>8.7719298245614048E-3</v>
      </c>
      <c r="E21" s="51">
        <f t="shared" si="3"/>
        <v>8.2236842105263153E-3</v>
      </c>
      <c r="F21" s="51">
        <f t="shared" si="4"/>
        <v>7.7399380804953578E-3</v>
      </c>
      <c r="G21" s="52">
        <f t="shared" si="5"/>
        <v>7.3099415204678367E-3</v>
      </c>
      <c r="H21" s="52">
        <f t="shared" si="6"/>
        <v>6.9252077562326876E-3</v>
      </c>
      <c r="I21" s="81">
        <f t="shared" si="7"/>
        <v>6.5789473684210531E-3</v>
      </c>
      <c r="J21" s="82" t="s">
        <v>7</v>
      </c>
      <c r="K21" s="83" t="s">
        <v>39</v>
      </c>
      <c r="L21" s="21"/>
      <c r="M21" s="21"/>
      <c r="N21" s="21"/>
    </row>
    <row r="22" spans="1:17" ht="16.5" customHeight="1" thickTop="1" thickBot="1" x14ac:dyDescent="0.4">
      <c r="A22" s="48">
        <v>4000</v>
      </c>
      <c r="B22" s="49">
        <f t="shared" si="0"/>
        <v>1.4619883040935673E-2</v>
      </c>
      <c r="C22" s="50">
        <f t="shared" si="1"/>
        <v>1.2531328320802006E-2</v>
      </c>
      <c r="D22" s="50">
        <f t="shared" si="2"/>
        <v>1.1695906432748539E-2</v>
      </c>
      <c r="E22" s="51">
        <f t="shared" si="3"/>
        <v>1.0964912280701754E-2</v>
      </c>
      <c r="F22" s="51">
        <f t="shared" si="4"/>
        <v>1.0319917440660476E-2</v>
      </c>
      <c r="G22" s="52">
        <f t="shared" si="5"/>
        <v>9.7465886939571162E-3</v>
      </c>
      <c r="H22" s="84">
        <f t="shared" si="6"/>
        <v>9.2336103416435829E-3</v>
      </c>
      <c r="I22" s="85"/>
      <c r="J22" s="86">
        <v>1</v>
      </c>
      <c r="K22" s="87">
        <f>($G$1/3.6)*30</f>
        <v>158.33333333333334</v>
      </c>
      <c r="L22" s="21"/>
      <c r="M22" s="21"/>
      <c r="N22" s="21"/>
    </row>
    <row r="23" spans="1:17" ht="16.5" customHeight="1" thickTop="1" thickBot="1" x14ac:dyDescent="0.4">
      <c r="A23" s="48">
        <v>5000</v>
      </c>
      <c r="B23" s="49">
        <f t="shared" si="0"/>
        <v>1.8274853801169593E-2</v>
      </c>
      <c r="C23" s="50">
        <f t="shared" si="1"/>
        <v>1.5664160401002509E-2</v>
      </c>
      <c r="D23" s="50">
        <f t="shared" si="2"/>
        <v>1.4619883040935673E-2</v>
      </c>
      <c r="E23" s="51">
        <f t="shared" si="3"/>
        <v>1.3706140350877194E-2</v>
      </c>
      <c r="F23" s="51">
        <f t="shared" si="4"/>
        <v>1.2899896800825596E-2</v>
      </c>
      <c r="G23" s="52">
        <f t="shared" si="5"/>
        <v>1.2183235867446395E-2</v>
      </c>
      <c r="H23" s="84">
        <f t="shared" si="6"/>
        <v>1.1542012927054481E-2</v>
      </c>
      <c r="I23" s="72"/>
      <c r="J23" s="86">
        <v>1.1000000000000001</v>
      </c>
      <c r="K23" s="87">
        <f>($G$1/3.6)*30*1.1</f>
        <v>174.16666666666669</v>
      </c>
      <c r="L23" s="21"/>
      <c r="M23" s="21"/>
      <c r="N23" s="21"/>
    </row>
    <row r="24" spans="1:17" ht="16.5" customHeight="1" thickTop="1" thickBot="1" x14ac:dyDescent="0.4">
      <c r="A24" s="48">
        <v>6000</v>
      </c>
      <c r="B24" s="49">
        <f t="shared" si="0"/>
        <v>2.1929824561403511E-2</v>
      </c>
      <c r="C24" s="50">
        <f t="shared" si="1"/>
        <v>1.879699248120301E-2</v>
      </c>
      <c r="D24" s="50">
        <f t="shared" si="2"/>
        <v>1.754385964912281E-2</v>
      </c>
      <c r="E24" s="51">
        <f t="shared" si="3"/>
        <v>1.6447368421052631E-2</v>
      </c>
      <c r="F24" s="51">
        <f t="shared" si="4"/>
        <v>1.5479876160990716E-2</v>
      </c>
      <c r="G24" s="52">
        <f t="shared" si="5"/>
        <v>1.4619883040935673E-2</v>
      </c>
      <c r="H24" s="84">
        <f t="shared" si="6"/>
        <v>1.3850415512465375E-2</v>
      </c>
      <c r="I24" s="72"/>
      <c r="J24" s="88">
        <v>1.2</v>
      </c>
      <c r="K24" s="89">
        <f>($G$1/3.6)*30*1.2</f>
        <v>190</v>
      </c>
      <c r="L24" s="69"/>
      <c r="M24" s="21"/>
      <c r="N24" s="21"/>
    </row>
    <row r="25" spans="1:17" ht="16.5" customHeight="1" thickTop="1" thickBot="1" x14ac:dyDescent="0.4">
      <c r="A25" s="48">
        <v>7000</v>
      </c>
      <c r="B25" s="49">
        <f t="shared" si="0"/>
        <v>2.5584795321637432E-2</v>
      </c>
      <c r="C25" s="50">
        <f t="shared" si="1"/>
        <v>2.1929824561403511E-2</v>
      </c>
      <c r="D25" s="50">
        <f t="shared" si="2"/>
        <v>2.0467836257309944E-2</v>
      </c>
      <c r="E25" s="51">
        <f t="shared" si="3"/>
        <v>1.9188596491228071E-2</v>
      </c>
      <c r="F25" s="51">
        <f t="shared" si="4"/>
        <v>1.8059855521155833E-2</v>
      </c>
      <c r="G25" s="52">
        <f t="shared" si="5"/>
        <v>1.7056530214424954E-2</v>
      </c>
      <c r="H25" s="84">
        <f t="shared" si="6"/>
        <v>1.6158818097876271E-2</v>
      </c>
      <c r="I25" s="74"/>
      <c r="J25" s="74"/>
      <c r="K25" s="75"/>
      <c r="L25" s="90"/>
      <c r="M25" s="21"/>
      <c r="N25" s="21"/>
    </row>
    <row r="26" spans="1:17" ht="16.5" customHeight="1" thickTop="1" thickBot="1" x14ac:dyDescent="0.4">
      <c r="A26" s="48">
        <v>8000</v>
      </c>
      <c r="B26" s="49">
        <f t="shared" si="0"/>
        <v>2.9239766081871347E-2</v>
      </c>
      <c r="C26" s="50">
        <f t="shared" si="1"/>
        <v>2.5062656641604012E-2</v>
      </c>
      <c r="D26" s="50">
        <f t="shared" si="2"/>
        <v>2.3391812865497078E-2</v>
      </c>
      <c r="E26" s="51">
        <f t="shared" si="3"/>
        <v>2.1929824561403508E-2</v>
      </c>
      <c r="F26" s="51">
        <f t="shared" si="4"/>
        <v>2.0639834881320953E-2</v>
      </c>
      <c r="G26" s="52">
        <f t="shared" si="5"/>
        <v>1.9493177387914232E-2</v>
      </c>
      <c r="H26" s="84">
        <f t="shared" si="6"/>
        <v>1.8467220683287166E-2</v>
      </c>
      <c r="I26" s="91" t="s">
        <v>40</v>
      </c>
      <c r="J26" s="92"/>
      <c r="K26" s="93"/>
      <c r="L26" s="94"/>
      <c r="M26" s="21"/>
      <c r="N26" s="21"/>
    </row>
    <row r="27" spans="1:17" ht="16.5" customHeight="1" thickTop="1" thickBot="1" x14ac:dyDescent="0.4">
      <c r="A27" s="48">
        <v>9000</v>
      </c>
      <c r="B27" s="49">
        <f t="shared" si="0"/>
        <v>3.2894736842105268E-2</v>
      </c>
      <c r="C27" s="50">
        <f t="shared" si="1"/>
        <v>2.8195488721804513E-2</v>
      </c>
      <c r="D27" s="50">
        <f t="shared" si="2"/>
        <v>2.6315789473684213E-2</v>
      </c>
      <c r="E27" s="51">
        <f t="shared" si="3"/>
        <v>2.4671052631578944E-2</v>
      </c>
      <c r="F27" s="51">
        <f t="shared" si="4"/>
        <v>2.3219814241486069E-2</v>
      </c>
      <c r="G27" s="52">
        <f t="shared" si="5"/>
        <v>2.1929824561403508E-2</v>
      </c>
      <c r="H27" s="84">
        <f t="shared" si="6"/>
        <v>2.0775623268698064E-2</v>
      </c>
      <c r="I27" s="95" t="s">
        <v>41</v>
      </c>
      <c r="J27" s="96"/>
      <c r="K27" s="97">
        <f>(((1/(G$1*1000))*A28)/(G4/100))/24</f>
        <v>2.436647173489279E-2</v>
      </c>
      <c r="L27" s="94"/>
      <c r="M27" s="21"/>
      <c r="N27" s="21"/>
    </row>
    <row r="28" spans="1:17" ht="16.5" customHeight="1" thickTop="1" thickBot="1" x14ac:dyDescent="0.4">
      <c r="A28" s="48">
        <v>10000</v>
      </c>
      <c r="B28" s="49">
        <f t="shared" si="0"/>
        <v>3.6549707602339186E-2</v>
      </c>
      <c r="C28" s="50">
        <f t="shared" si="1"/>
        <v>3.1328320802005018E-2</v>
      </c>
      <c r="D28" s="50">
        <f t="shared" si="2"/>
        <v>2.9239766081871347E-2</v>
      </c>
      <c r="E28" s="51">
        <f t="shared" si="3"/>
        <v>2.7412280701754388E-2</v>
      </c>
      <c r="F28" s="51">
        <f t="shared" si="4"/>
        <v>2.5799793601651192E-2</v>
      </c>
      <c r="G28" s="98">
        <f t="shared" si="5"/>
        <v>2.436647173489279E-2</v>
      </c>
      <c r="H28" s="84">
        <f t="shared" si="6"/>
        <v>2.3084025854108962E-2</v>
      </c>
      <c r="I28" s="99" t="s">
        <v>42</v>
      </c>
      <c r="J28" s="100"/>
      <c r="K28" s="101">
        <f>(((1/(G$1*1000))*A32)/(F4/100))/24</f>
        <v>5.443756449948401E-2</v>
      </c>
      <c r="L28" s="94"/>
      <c r="M28" s="21"/>
      <c r="N28" s="21"/>
    </row>
    <row r="29" spans="1:17" ht="16.5" customHeight="1" thickTop="1" thickBot="1" x14ac:dyDescent="0.4">
      <c r="A29" s="48">
        <v>12000</v>
      </c>
      <c r="B29" s="49">
        <f t="shared" si="0"/>
        <v>4.3859649122807022E-2</v>
      </c>
      <c r="C29" s="50">
        <f t="shared" si="1"/>
        <v>3.759398496240602E-2</v>
      </c>
      <c r="D29" s="50">
        <f t="shared" si="2"/>
        <v>3.5087719298245619E-2</v>
      </c>
      <c r="E29" s="51">
        <f t="shared" si="3"/>
        <v>3.2894736842105261E-2</v>
      </c>
      <c r="F29" s="51">
        <f t="shared" si="4"/>
        <v>3.0959752321981431E-2</v>
      </c>
      <c r="G29" s="52">
        <f t="shared" si="5"/>
        <v>2.9239766081871347E-2</v>
      </c>
      <c r="H29" s="84">
        <f t="shared" si="6"/>
        <v>2.7700831024930751E-2</v>
      </c>
      <c r="I29" s="102" t="s">
        <v>43</v>
      </c>
      <c r="J29" s="103"/>
      <c r="K29" s="104">
        <f>(((1/(G$1*1000))*A33)/(E4/100))/24</f>
        <v>0.11566611842105264</v>
      </c>
      <c r="L29" s="94"/>
      <c r="M29" s="21"/>
      <c r="N29" s="21"/>
    </row>
    <row r="30" spans="1:17" ht="16.5" customHeight="1" thickTop="1" thickBot="1" x14ac:dyDescent="0.4">
      <c r="A30" s="48">
        <v>15000</v>
      </c>
      <c r="B30" s="49">
        <f t="shared" si="0"/>
        <v>5.4824561403508776E-2</v>
      </c>
      <c r="C30" s="50">
        <f t="shared" si="1"/>
        <v>4.6992481203007523E-2</v>
      </c>
      <c r="D30" s="50">
        <f t="shared" si="2"/>
        <v>4.3859649122807015E-2</v>
      </c>
      <c r="E30" s="51">
        <f t="shared" si="3"/>
        <v>4.1118421052631575E-2</v>
      </c>
      <c r="F30" s="51">
        <f t="shared" si="4"/>
        <v>3.8699690402476783E-2</v>
      </c>
      <c r="G30" s="105">
        <f t="shared" si="5"/>
        <v>3.6549707602339179E-2</v>
      </c>
      <c r="H30" s="106">
        <f t="shared" si="6"/>
        <v>3.4626038781163437E-2</v>
      </c>
      <c r="K30" s="107"/>
      <c r="L30" s="94"/>
      <c r="M30" s="21"/>
      <c r="N30" s="21"/>
    </row>
    <row r="31" spans="1:17" ht="16.5" customHeight="1" thickTop="1" thickBot="1" x14ac:dyDescent="0.4">
      <c r="A31" s="48">
        <v>20000</v>
      </c>
      <c r="B31" s="49">
        <f t="shared" si="0"/>
        <v>7.3099415204678372E-2</v>
      </c>
      <c r="C31" s="50">
        <f t="shared" si="1"/>
        <v>6.2656641604010035E-2</v>
      </c>
      <c r="D31" s="50">
        <f t="shared" si="2"/>
        <v>5.8479532163742694E-2</v>
      </c>
      <c r="E31" s="51">
        <f t="shared" si="3"/>
        <v>5.4824561403508776E-2</v>
      </c>
      <c r="F31" s="108">
        <f t="shared" si="4"/>
        <v>5.1599587203302384E-2</v>
      </c>
      <c r="G31" s="109"/>
      <c r="H31" s="110"/>
      <c r="I31" s="111" t="s">
        <v>44</v>
      </c>
      <c r="J31" s="112"/>
      <c r="K31" s="113"/>
      <c r="L31" s="94"/>
      <c r="M31" s="21"/>
      <c r="N31" s="21"/>
    </row>
    <row r="32" spans="1:17" ht="16.5" customHeight="1" thickTop="1" thickBot="1" x14ac:dyDescent="0.4">
      <c r="A32" s="48">
        <v>21100</v>
      </c>
      <c r="B32" s="49">
        <f t="shared" si="0"/>
        <v>7.7119883040935686E-2</v>
      </c>
      <c r="C32" s="50">
        <f t="shared" si="1"/>
        <v>6.6102756892230594E-2</v>
      </c>
      <c r="D32" s="50">
        <f t="shared" si="2"/>
        <v>6.1695906432748547E-2</v>
      </c>
      <c r="E32" s="51">
        <f t="shared" si="3"/>
        <v>5.7839912280701761E-2</v>
      </c>
      <c r="F32" s="114">
        <f t="shared" si="4"/>
        <v>5.443756449948401E-2</v>
      </c>
      <c r="G32" s="115"/>
      <c r="H32" s="116"/>
      <c r="I32" s="117" t="s">
        <v>41</v>
      </c>
      <c r="J32" s="118"/>
      <c r="K32" s="119">
        <f>G28/10</f>
        <v>2.4366471734892791E-3</v>
      </c>
      <c r="L32" s="21"/>
      <c r="M32" s="21"/>
      <c r="N32" s="21"/>
    </row>
    <row r="33" spans="1:14" ht="16.5" customHeight="1" thickTop="1" thickBot="1" x14ac:dyDescent="0.4">
      <c r="A33" s="48">
        <v>42195</v>
      </c>
      <c r="B33" s="49">
        <f t="shared" si="0"/>
        <v>0.15422149122807019</v>
      </c>
      <c r="C33" s="50">
        <f t="shared" si="1"/>
        <v>0.13218984962406019</v>
      </c>
      <c r="D33" s="50">
        <f t="shared" si="2"/>
        <v>0.12337719298245615</v>
      </c>
      <c r="E33" s="120">
        <f t="shared" si="3"/>
        <v>0.11566611842105264</v>
      </c>
      <c r="F33" s="108">
        <f t="shared" si="4"/>
        <v>0.1088622291021672</v>
      </c>
      <c r="G33" s="121"/>
      <c r="H33" s="122"/>
      <c r="I33" s="123" t="s">
        <v>42</v>
      </c>
      <c r="J33" s="124"/>
      <c r="K33" s="125">
        <f>F32/21.1</f>
        <v>2.5799793601651187E-3</v>
      </c>
      <c r="L33" s="21"/>
      <c r="M33" s="21"/>
      <c r="N33" s="21"/>
    </row>
    <row r="34" spans="1:14" ht="16.5" customHeight="1" thickTop="1" thickBot="1" x14ac:dyDescent="0.4">
      <c r="A34" s="48">
        <v>50000</v>
      </c>
      <c r="B34" s="126">
        <f t="shared" si="0"/>
        <v>0.18274853801169591</v>
      </c>
      <c r="C34" s="127">
        <f t="shared" si="1"/>
        <v>0.15664160401002508</v>
      </c>
      <c r="D34" s="127">
        <f t="shared" si="2"/>
        <v>0.14619883040935674</v>
      </c>
      <c r="E34" s="128">
        <f t="shared" si="3"/>
        <v>0.13706140350877194</v>
      </c>
      <c r="F34" s="129">
        <f t="shared" si="4"/>
        <v>0.12899896800825594</v>
      </c>
      <c r="G34" s="130"/>
      <c r="H34" s="131"/>
      <c r="I34" s="132" t="s">
        <v>43</v>
      </c>
      <c r="J34" s="133"/>
      <c r="K34" s="134">
        <f>E33/42.195</f>
        <v>2.7412280701754389E-3</v>
      </c>
      <c r="L34" s="21"/>
      <c r="M34" s="21"/>
      <c r="N34" s="21"/>
    </row>
    <row r="35" spans="1:14" ht="15" thickTop="1" x14ac:dyDescent="0.35">
      <c r="G35" s="94"/>
      <c r="H35" s="90"/>
      <c r="I35" s="94"/>
      <c r="J35" s="94"/>
      <c r="K35" s="94"/>
    </row>
    <row r="36" spans="1:14" x14ac:dyDescent="0.35">
      <c r="G36" s="94"/>
      <c r="H36" s="90"/>
      <c r="I36" s="94"/>
      <c r="J36" s="94"/>
      <c r="K36" s="94"/>
    </row>
    <row r="37" spans="1:14" x14ac:dyDescent="0.35">
      <c r="G37" s="94"/>
      <c r="H37" s="90"/>
      <c r="I37" s="94"/>
      <c r="J37" s="94"/>
      <c r="K37" s="94"/>
    </row>
    <row r="38" spans="1:14" x14ac:dyDescent="0.35">
      <c r="G38" s="94"/>
      <c r="H38" s="90"/>
      <c r="I38" s="94"/>
      <c r="J38" s="94"/>
      <c r="K38" s="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</vt:lpstr>
      <vt:lpstr>VMA</vt:lpstr>
    </vt:vector>
  </TitlesOfParts>
  <Company>Credit Agricole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BOULETS Jeremy</dc:creator>
  <cp:lastModifiedBy>BOULETS Jeremy</cp:lastModifiedBy>
  <dcterms:created xsi:type="dcterms:W3CDTF">2023-11-13T15:01:47Z</dcterms:created>
  <dcterms:modified xsi:type="dcterms:W3CDTF">2024-02-05T16:23:28Z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1e8909-4f10-4d11-9c15-52d04c935f8b_Enabled">
    <vt:lpwstr>true</vt:lpwstr>
  </property>
  <property fmtid="{D5CDD505-2E9C-101B-9397-08002B2CF9AE}" pid="3" name="MSIP_Label_021e8909-4f10-4d11-9c15-52d04c935f8b_SetDate">
    <vt:lpwstr>2023-11-13T16:51:26Z</vt:lpwstr>
  </property>
  <property fmtid="{D5CDD505-2E9C-101B-9397-08002B2CF9AE}" pid="4" name="MSIP_Label_021e8909-4f10-4d11-9c15-52d04c935f8b_Method">
    <vt:lpwstr>Privileged</vt:lpwstr>
  </property>
  <property fmtid="{D5CDD505-2E9C-101B-9397-08002B2CF9AE}" pid="5" name="MSIP_Label_021e8909-4f10-4d11-9c15-52d04c935f8b_Name">
    <vt:lpwstr>Public - C1</vt:lpwstr>
  </property>
  <property fmtid="{D5CDD505-2E9C-101B-9397-08002B2CF9AE}" pid="6" name="MSIP_Label_021e8909-4f10-4d11-9c15-52d04c935f8b_SiteId">
    <vt:lpwstr>fb3baf17-c313-474c-8d5d-577a3ec97a32</vt:lpwstr>
  </property>
  <property fmtid="{D5CDD505-2E9C-101B-9397-08002B2CF9AE}" pid="7" name="MSIP_Label_021e8909-4f10-4d11-9c15-52d04c935f8b_ActionId">
    <vt:lpwstr>c1699bfd-bc37-49ad-9b95-e49528ee30d4</vt:lpwstr>
  </property>
  <property fmtid="{D5CDD505-2E9C-101B-9397-08002B2CF9AE}" pid="8" name="MSIP_Label_021e8909-4f10-4d11-9c15-52d04c935f8b_ContentBits">
    <vt:lpwstr>0</vt:lpwstr>
  </property>
  <property fmtid="{D5CDD505-2E9C-101B-9397-08002B2CF9AE}" pid="9" name="_AdHocReviewCycleID">
    <vt:i4>-1494421434</vt:i4>
  </property>
  <property fmtid="{D5CDD505-2E9C-101B-9397-08002B2CF9AE}" pid="10" name="_NewReviewCycle">
    <vt:lpwstr/>
  </property>
  <property fmtid="{D5CDD505-2E9C-101B-9397-08002B2CF9AE}" pid="11" name="_EmailSubject">
    <vt:lpwstr>PLAN FEVRIER</vt:lpwstr>
  </property>
  <property fmtid="{D5CDD505-2E9C-101B-9397-08002B2CF9AE}" pid="12" name="_AuthorEmail">
    <vt:lpwstr>Jeremy.BOULETS@ca-normandie-seine.fr</vt:lpwstr>
  </property>
  <property fmtid="{D5CDD505-2E9C-101B-9397-08002B2CF9AE}" pid="13" name="_AuthorEmailDisplayName">
    <vt:lpwstr>BOULETS Jeremy</vt:lpwstr>
  </property>
  <property fmtid="{D5CDD505-2E9C-101B-9397-08002B2CF9AE}" pid="14" name="_PreviousAdHocReviewCycleID">
    <vt:i4>630856333</vt:i4>
  </property>
</Properties>
</file>